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ctuarieel\Vaktechnisch\Bronnen\DNB\Pensioenfonds Info\"/>
    </mc:Choice>
  </mc:AlternateContent>
  <workbookProtection workbookAlgorithmName="SHA-512" workbookHashValue="FLIB0hgORcwoW3GKpWPSdkTFOpE5epvzPOQt7sHTOvmlttOF8lvdx4wK02xu5+0mGFCGHHZ9FNx1CHn/wumfZw==" workbookSaltValue="CJAWGKvWYLOzV2pGa2HHeA==" workbookSpinCount="100000" lockStructure="1"/>
  <bookViews>
    <workbookView xWindow="0" yWindow="0" windowWidth="20460" windowHeight="7155"/>
  </bookViews>
  <sheets>
    <sheet name="PENSIOENFONDSEN IN PERSPECTIEF" sheetId="9" r:id="rId1"/>
    <sheet name="BEREKENING" sheetId="11" state="hidden" r:id="rId2"/>
  </sheets>
  <definedNames>
    <definedName name="_xlnm._FilterDatabase" localSheetId="1" hidden="1">BEREKENING!$D$3:$AH$265</definedName>
    <definedName name="_xlnm.Print_Area" localSheetId="0">'PENSIOENFONDSEN IN PERSPECTIEF'!$A$1:$J$47</definedName>
    <definedName name="jaar" localSheetId="1">#REF!</definedName>
    <definedName name="jaar">#REF!</definedName>
    <definedName name="kwartaal" localSheetId="1">BEREKENING!#REF!</definedName>
    <definedName name="kwartaal">#REF!</definedName>
    <definedName name="Verkorte_naam" localSheetId="1">BEREKENING!#REF!</definedName>
    <definedName name="Verkorte_naam">#REF!</definedName>
  </definedNames>
  <calcPr calcId="152511"/>
</workbook>
</file>

<file path=xl/calcChain.xml><?xml version="1.0" encoding="utf-8"?>
<calcChain xmlns="http://schemas.openxmlformats.org/spreadsheetml/2006/main">
  <c r="F25" i="9" l="1"/>
  <c r="B25" i="9"/>
  <c r="H17" i="9"/>
  <c r="H16" i="9"/>
  <c r="C5" i="9"/>
  <c r="S31" i="11"/>
  <c r="H20" i="9" l="1"/>
  <c r="S39" i="11"/>
  <c r="S38" i="11"/>
  <c r="Y6" i="11" l="1"/>
  <c r="AA270" i="11"/>
  <c r="Z6" i="11"/>
  <c r="Z270" i="11"/>
  <c r="X6" i="11"/>
  <c r="Y270" i="11"/>
  <c r="X270" i="11"/>
  <c r="X5" i="11"/>
  <c r="X7" i="11"/>
  <c r="X8" i="11"/>
  <c r="AA9" i="11"/>
  <c r="AA10" i="11"/>
  <c r="Y11" i="11"/>
  <c r="Y12" i="11"/>
  <c r="X13" i="11"/>
  <c r="X14" i="11"/>
  <c r="Z15" i="11"/>
  <c r="Z16" i="11"/>
  <c r="Y17" i="11"/>
  <c r="X18" i="11"/>
  <c r="AA19" i="11"/>
  <c r="AA20" i="11"/>
  <c r="AA21" i="11"/>
  <c r="AA22" i="11"/>
  <c r="Z23" i="11"/>
  <c r="Z24" i="11"/>
  <c r="Y25" i="11"/>
  <c r="Y26" i="11"/>
  <c r="X27" i="11"/>
  <c r="X28" i="11"/>
  <c r="Z29" i="11"/>
  <c r="Z30" i="11"/>
  <c r="Y31" i="11"/>
  <c r="Y32" i="11"/>
  <c r="AA33" i="11"/>
  <c r="AA34" i="11"/>
  <c r="Z35" i="11"/>
  <c r="Z36" i="11"/>
  <c r="Y37" i="11"/>
  <c r="X38" i="11"/>
  <c r="AA39" i="11"/>
  <c r="Z40" i="11"/>
  <c r="Y41" i="11"/>
  <c r="X42" i="11"/>
  <c r="AA43" i="11"/>
  <c r="Y44" i="11"/>
  <c r="AA45" i="11"/>
  <c r="Y46" i="11"/>
  <c r="X47" i="11"/>
  <c r="X48" i="11"/>
  <c r="Y49" i="11"/>
  <c r="Y5" i="11"/>
  <c r="Y7" i="11"/>
  <c r="Y8" i="11"/>
  <c r="X9" i="11"/>
  <c r="X10" i="11"/>
  <c r="Z11" i="11"/>
  <c r="Z12" i="11"/>
  <c r="Y13" i="11"/>
  <c r="Y14" i="11"/>
  <c r="AA15" i="11"/>
  <c r="AA16" i="11"/>
  <c r="Z17" i="11"/>
  <c r="Y18" i="11"/>
  <c r="X19" i="11"/>
  <c r="X20" i="11"/>
  <c r="X21" i="11"/>
  <c r="X22" i="11"/>
  <c r="AA23" i="11"/>
  <c r="AA24" i="11"/>
  <c r="Z25" i="11"/>
  <c r="Z26" i="11"/>
  <c r="Y27" i="11"/>
  <c r="Y28" i="11"/>
  <c r="AA29" i="11"/>
  <c r="AA30" i="11"/>
  <c r="Z31" i="11"/>
  <c r="Z32" i="11"/>
  <c r="X33" i="11"/>
  <c r="X34" i="11"/>
  <c r="AA35" i="11"/>
  <c r="AA36" i="11"/>
  <c r="Z37" i="11"/>
  <c r="Y38" i="11"/>
  <c r="X39" i="11"/>
  <c r="AA40" i="11"/>
  <c r="Z41" i="11"/>
  <c r="Y42" i="11"/>
  <c r="X43" i="11"/>
  <c r="Z44" i="11"/>
  <c r="X45" i="11"/>
  <c r="Z46" i="11"/>
  <c r="Y47" i="11"/>
  <c r="Y48" i="11"/>
  <c r="Z49" i="11"/>
  <c r="AA5" i="11"/>
  <c r="AA7" i="11"/>
  <c r="AA8" i="11"/>
  <c r="Z9" i="11"/>
  <c r="Z10" i="11"/>
  <c r="X11" i="11"/>
  <c r="X12" i="11"/>
  <c r="AA13" i="11"/>
  <c r="AA14" i="11"/>
  <c r="Y15" i="11"/>
  <c r="Y16" i="11"/>
  <c r="X17" i="11"/>
  <c r="AA18" i="11"/>
  <c r="Z19" i="11"/>
  <c r="Z20" i="11"/>
  <c r="Z21" i="11"/>
  <c r="Z22" i="11"/>
  <c r="Y23" i="11"/>
  <c r="Y24" i="11"/>
  <c r="X25" i="11"/>
  <c r="X26" i="11"/>
  <c r="AA27" i="11"/>
  <c r="AA28" i="11"/>
  <c r="Y29" i="11"/>
  <c r="Y30" i="11"/>
  <c r="X31" i="11"/>
  <c r="X32" i="11"/>
  <c r="Z33" i="11"/>
  <c r="Z34" i="11"/>
  <c r="Y35" i="11"/>
  <c r="Y36" i="11"/>
  <c r="X37" i="11"/>
  <c r="AA38" i="11"/>
  <c r="Z39" i="11"/>
  <c r="Y40" i="11"/>
  <c r="X41" i="11"/>
  <c r="AA42" i="11"/>
  <c r="Z43" i="11"/>
  <c r="X44" i="11"/>
  <c r="Z45" i="11"/>
  <c r="X46" i="11"/>
  <c r="AA47" i="11"/>
  <c r="AA48" i="11"/>
  <c r="X49" i="11"/>
  <c r="X50" i="11"/>
  <c r="Y51" i="11"/>
  <c r="Y52" i="11"/>
  <c r="Z53" i="11"/>
  <c r="Z54" i="11"/>
  <c r="AA55" i="11"/>
  <c r="AA56" i="11"/>
  <c r="X57" i="11"/>
  <c r="X58" i="11"/>
  <c r="Y59" i="11"/>
  <c r="Z5" i="11"/>
  <c r="Y10" i="11"/>
  <c r="Z13" i="11"/>
  <c r="Y20" i="11"/>
  <c r="X24" i="11"/>
  <c r="Z27" i="11"/>
  <c r="Y34" i="11"/>
  <c r="AA37" i="11"/>
  <c r="AA46" i="11"/>
  <c r="AA52" i="11"/>
  <c r="AA53" i="11"/>
  <c r="Y54" i="11"/>
  <c r="Y55" i="11"/>
  <c r="X56" i="11"/>
  <c r="AA58" i="11"/>
  <c r="AA59" i="11"/>
  <c r="Y60" i="11"/>
  <c r="Z61" i="11"/>
  <c r="Z62" i="11"/>
  <c r="AA63" i="11"/>
  <c r="AA64" i="11"/>
  <c r="X65" i="11"/>
  <c r="X66" i="11"/>
  <c r="Y67" i="11"/>
  <c r="Y68" i="11"/>
  <c r="Z69" i="11"/>
  <c r="Z70" i="11"/>
  <c r="AA71" i="11"/>
  <c r="AA72" i="11"/>
  <c r="X73" i="11"/>
  <c r="Z74" i="11"/>
  <c r="AA75" i="11"/>
  <c r="Y76" i="11"/>
  <c r="Z7" i="11"/>
  <c r="Z14" i="11"/>
  <c r="AA17" i="11"/>
  <c r="Y21" i="11"/>
  <c r="Z28" i="11"/>
  <c r="AA31" i="11"/>
  <c r="X35" i="11"/>
  <c r="Z38" i="11"/>
  <c r="AA41" i="11"/>
  <c r="AA44" i="11"/>
  <c r="Z47" i="11"/>
  <c r="Y50" i="11"/>
  <c r="X51" i="11"/>
  <c r="AA54" i="11"/>
  <c r="Z55" i="11"/>
  <c r="Y56" i="11"/>
  <c r="Y57" i="11"/>
  <c r="Z60" i="11"/>
  <c r="AA61" i="11"/>
  <c r="AA62" i="11"/>
  <c r="X63" i="11"/>
  <c r="X64" i="11"/>
  <c r="Y65" i="11"/>
  <c r="Y66" i="11"/>
  <c r="Z67" i="11"/>
  <c r="Z68" i="11"/>
  <c r="AA69" i="11"/>
  <c r="AA70" i="11"/>
  <c r="X71" i="11"/>
  <c r="X72" i="11"/>
  <c r="Y73" i="11"/>
  <c r="AA74" i="11"/>
  <c r="X75" i="11"/>
  <c r="Z76" i="11"/>
  <c r="Y9" i="11"/>
  <c r="AA12" i="11"/>
  <c r="X16" i="11"/>
  <c r="Y19" i="11"/>
  <c r="X23" i="11"/>
  <c r="AA26" i="11"/>
  <c r="X30" i="11"/>
  <c r="Y33" i="11"/>
  <c r="X40" i="11"/>
  <c r="Y43" i="11"/>
  <c r="Z48" i="11"/>
  <c r="AA50" i="11"/>
  <c r="AA51" i="11"/>
  <c r="Z52" i="11"/>
  <c r="Y53" i="11"/>
  <c r="X54" i="11"/>
  <c r="X55" i="11"/>
  <c r="AA57" i="11"/>
  <c r="Z58" i="11"/>
  <c r="Z59" i="11"/>
  <c r="X60" i="11"/>
  <c r="Y61" i="11"/>
  <c r="Y62" i="11"/>
  <c r="Z63" i="11"/>
  <c r="Z64" i="11"/>
  <c r="AA65" i="11"/>
  <c r="AA66" i="11"/>
  <c r="X67" i="11"/>
  <c r="X68" i="11"/>
  <c r="Y69" i="11"/>
  <c r="Y70" i="11"/>
  <c r="Z71" i="11"/>
  <c r="Z72" i="11"/>
  <c r="AA73" i="11"/>
  <c r="Y74" i="11"/>
  <c r="Z75" i="11"/>
  <c r="X76" i="11"/>
  <c r="Y77" i="11"/>
  <c r="Z78" i="11"/>
  <c r="Z79" i="11"/>
  <c r="Y80" i="11"/>
  <c r="AA81" i="11"/>
  <c r="Y82" i="11"/>
  <c r="Y83" i="11"/>
  <c r="Y84" i="11"/>
  <c r="Y85" i="11"/>
  <c r="Y86" i="11"/>
  <c r="Y87" i="11"/>
  <c r="Y88" i="11"/>
  <c r="Y89" i="11"/>
  <c r="Y90" i="11"/>
  <c r="Y91" i="11"/>
  <c r="Y92" i="11"/>
  <c r="Y93" i="11"/>
  <c r="X94" i="11"/>
  <c r="Y95" i="11"/>
  <c r="Y96" i="11"/>
  <c r="Z97" i="11"/>
  <c r="Z98" i="11"/>
  <c r="AA99" i="11"/>
  <c r="AA100" i="11"/>
  <c r="X101" i="11"/>
  <c r="Z8" i="11"/>
  <c r="Y22" i="11"/>
  <c r="X36" i="11"/>
  <c r="Z56" i="11"/>
  <c r="Y58" i="11"/>
  <c r="Y64" i="11"/>
  <c r="AA68" i="11"/>
  <c r="Y71" i="11"/>
  <c r="X74" i="11"/>
  <c r="AA79" i="11"/>
  <c r="X81" i="11"/>
  <c r="X82" i="11"/>
  <c r="Z83" i="11"/>
  <c r="AA84" i="11"/>
  <c r="X86" i="11"/>
  <c r="Z87" i="11"/>
  <c r="AA88" i="11"/>
  <c r="X90" i="11"/>
  <c r="Z91" i="11"/>
  <c r="AA92" i="11"/>
  <c r="AA95" i="11"/>
  <c r="X96" i="11"/>
  <c r="Y98" i="11"/>
  <c r="X99" i="11"/>
  <c r="Z100" i="11"/>
  <c r="Y101" i="11"/>
  <c r="Y102" i="11"/>
  <c r="Y103" i="11"/>
  <c r="Y104" i="11"/>
  <c r="Y105" i="11"/>
  <c r="Y106" i="11"/>
  <c r="Y107" i="11"/>
  <c r="Y108" i="11"/>
  <c r="Y109" i="11"/>
  <c r="Y110" i="11"/>
  <c r="Y111" i="11"/>
  <c r="Y112" i="11"/>
  <c r="X113" i="11"/>
  <c r="X114" i="11"/>
  <c r="AA11" i="11"/>
  <c r="AA25" i="11"/>
  <c r="Y39" i="11"/>
  <c r="AA49" i="11"/>
  <c r="Z51" i="11"/>
  <c r="X53" i="11"/>
  <c r="AA60" i="11"/>
  <c r="Y63" i="11"/>
  <c r="AA67" i="11"/>
  <c r="X70" i="11"/>
  <c r="AN70" i="11" s="1"/>
  <c r="X77" i="11"/>
  <c r="X78" i="11"/>
  <c r="X80" i="11"/>
  <c r="Y81" i="11"/>
  <c r="Z82" i="11"/>
  <c r="AA83" i="11"/>
  <c r="X85" i="11"/>
  <c r="Z86" i="11"/>
  <c r="AA87" i="11"/>
  <c r="X89" i="11"/>
  <c r="Z90" i="11"/>
  <c r="AA91" i="11"/>
  <c r="X93" i="11"/>
  <c r="Y94" i="11"/>
  <c r="Z96" i="11"/>
  <c r="X97" i="11"/>
  <c r="AA98" i="11"/>
  <c r="Y99" i="11"/>
  <c r="Z101" i="11"/>
  <c r="Z102" i="11"/>
  <c r="Z103" i="11"/>
  <c r="Z104" i="11"/>
  <c r="Z105" i="11"/>
  <c r="Z106" i="11"/>
  <c r="Z107" i="11"/>
  <c r="Z108" i="11"/>
  <c r="Z109" i="11"/>
  <c r="Z110" i="11"/>
  <c r="Z111" i="11"/>
  <c r="Z112" i="11"/>
  <c r="Y113" i="11"/>
  <c r="Y114" i="11"/>
  <c r="Y115" i="11"/>
  <c r="Y116" i="11"/>
  <c r="Y117" i="11"/>
  <c r="Y118" i="11"/>
  <c r="Z18" i="11"/>
  <c r="AA32" i="11"/>
  <c r="Y45" i="11"/>
  <c r="Z50" i="11"/>
  <c r="X52" i="11"/>
  <c r="AN52" i="11" s="1"/>
  <c r="X61" i="11"/>
  <c r="Z65" i="11"/>
  <c r="Y72" i="11"/>
  <c r="Y75" i="11"/>
  <c r="AA77" i="11"/>
  <c r="AQ77" i="11" s="1"/>
  <c r="AA78" i="11"/>
  <c r="Y79" i="11"/>
  <c r="AA80" i="11"/>
  <c r="X83" i="11"/>
  <c r="Z84" i="11"/>
  <c r="AA85" i="11"/>
  <c r="X87" i="11"/>
  <c r="Z88" i="11"/>
  <c r="AA89" i="11"/>
  <c r="X91" i="11"/>
  <c r="Z92" i="11"/>
  <c r="AA93" i="11"/>
  <c r="AA94" i="11"/>
  <c r="Z95" i="11"/>
  <c r="AA97" i="11"/>
  <c r="X98" i="11"/>
  <c r="Y100" i="11"/>
  <c r="X102" i="11"/>
  <c r="X103" i="11"/>
  <c r="X104" i="11"/>
  <c r="X105" i="11"/>
  <c r="X106" i="11"/>
  <c r="X107" i="11"/>
  <c r="X108" i="11"/>
  <c r="X109" i="11"/>
  <c r="X110" i="11"/>
  <c r="X111" i="11"/>
  <c r="X112" i="11"/>
  <c r="AA113" i="11"/>
  <c r="AA114" i="11"/>
  <c r="AA115" i="11"/>
  <c r="AA116" i="11"/>
  <c r="AA117" i="11"/>
  <c r="AA118" i="11"/>
  <c r="AA119" i="11"/>
  <c r="AA120" i="11"/>
  <c r="AA121" i="11"/>
  <c r="AA122" i="11"/>
  <c r="AA123" i="11"/>
  <c r="AA124" i="11"/>
  <c r="AA125" i="11"/>
  <c r="AA126" i="11"/>
  <c r="AA127" i="11"/>
  <c r="AA128" i="11"/>
  <c r="AA129" i="11"/>
  <c r="AA130" i="11"/>
  <c r="Z131" i="11"/>
  <c r="AA132" i="11"/>
  <c r="AA133" i="11"/>
  <c r="X134" i="11"/>
  <c r="X135" i="11"/>
  <c r="Y136" i="11"/>
  <c r="Y137" i="11"/>
  <c r="Z138" i="11"/>
  <c r="Z139" i="11"/>
  <c r="X15" i="11"/>
  <c r="X59" i="11"/>
  <c r="AA76" i="11"/>
  <c r="X84" i="11"/>
  <c r="Z89" i="11"/>
  <c r="Z94" i="11"/>
  <c r="Y97" i="11"/>
  <c r="X100" i="11"/>
  <c r="AA102" i="11"/>
  <c r="AA104" i="11"/>
  <c r="X29" i="11"/>
  <c r="Z66" i="11"/>
  <c r="Z77" i="11"/>
  <c r="X79" i="11"/>
  <c r="Z81" i="11"/>
  <c r="AP81" i="11" s="1"/>
  <c r="Z85" i="11"/>
  <c r="AA90" i="11"/>
  <c r="X95" i="11"/>
  <c r="Y119" i="11"/>
  <c r="Y121" i="11"/>
  <c r="Y123" i="11"/>
  <c r="Y125" i="11"/>
  <c r="Y127" i="11"/>
  <c r="Y129" i="11"/>
  <c r="X131" i="11"/>
  <c r="X132" i="11"/>
  <c r="AA134" i="11"/>
  <c r="Z135" i="11"/>
  <c r="Z136" i="11"/>
  <c r="X137" i="11"/>
  <c r="X138" i="11"/>
  <c r="Y140" i="11"/>
  <c r="Y141" i="11"/>
  <c r="Z142" i="11"/>
  <c r="Z143" i="11"/>
  <c r="Z144" i="11"/>
  <c r="Y145" i="11"/>
  <c r="X146" i="11"/>
  <c r="X147" i="11"/>
  <c r="X148" i="11"/>
  <c r="Z149" i="11"/>
  <c r="X150" i="11"/>
  <c r="X151" i="11"/>
  <c r="X152" i="11"/>
  <c r="AA153" i="11"/>
  <c r="AA154" i="11"/>
  <c r="AA155" i="11"/>
  <c r="Z156" i="11"/>
  <c r="Y157" i="11"/>
  <c r="Y158" i="11"/>
  <c r="Y159" i="11"/>
  <c r="X160" i="11"/>
  <c r="Y161" i="11"/>
  <c r="Z162" i="11"/>
  <c r="Z163" i="11"/>
  <c r="Y164" i="11"/>
  <c r="AA165" i="11"/>
  <c r="X166" i="11"/>
  <c r="X167" i="11"/>
  <c r="AA168" i="11"/>
  <c r="X169" i="11"/>
  <c r="X170" i="11"/>
  <c r="X171" i="11"/>
  <c r="AA172" i="11"/>
  <c r="X173" i="11"/>
  <c r="X174" i="11"/>
  <c r="X175" i="11"/>
  <c r="AA176" i="11"/>
  <c r="X177" i="11"/>
  <c r="X178" i="11"/>
  <c r="X179" i="11"/>
  <c r="AA180" i="11"/>
  <c r="X181" i="11"/>
  <c r="X182" i="11"/>
  <c r="X183" i="11"/>
  <c r="AA184" i="11"/>
  <c r="X185" i="11"/>
  <c r="X186" i="11"/>
  <c r="X187" i="11"/>
  <c r="AA188" i="11"/>
  <c r="X189" i="11"/>
  <c r="X190" i="11"/>
  <c r="X191" i="11"/>
  <c r="AA192" i="11"/>
  <c r="X193" i="11"/>
  <c r="X194" i="11"/>
  <c r="X195" i="11"/>
  <c r="Z57" i="11"/>
  <c r="X69" i="11"/>
  <c r="Y78" i="11"/>
  <c r="Z80" i="11"/>
  <c r="AP80" i="11" s="1"/>
  <c r="AA82" i="11"/>
  <c r="X88" i="11"/>
  <c r="Z93" i="11"/>
  <c r="AA96" i="11"/>
  <c r="AQ96" i="11" s="1"/>
  <c r="Z99" i="11"/>
  <c r="X115" i="11"/>
  <c r="X116" i="11"/>
  <c r="X117" i="11"/>
  <c r="AN117" i="11" s="1"/>
  <c r="X118" i="11"/>
  <c r="Y120" i="11"/>
  <c r="Y122" i="11"/>
  <c r="Y124" i="11"/>
  <c r="Y126" i="11"/>
  <c r="Y128" i="11"/>
  <c r="Y130" i="11"/>
  <c r="AA131" i="11"/>
  <c r="Z132" i="11"/>
  <c r="Y133" i="11"/>
  <c r="Y134" i="11"/>
  <c r="AA137" i="11"/>
  <c r="AQ137" i="11" s="1"/>
  <c r="AA138" i="11"/>
  <c r="Y139" i="11"/>
  <c r="AA140" i="11"/>
  <c r="AA141" i="11"/>
  <c r="AQ141" i="11" s="1"/>
  <c r="X142" i="11"/>
  <c r="X143" i="11"/>
  <c r="X144" i="11"/>
  <c r="AA145" i="11"/>
  <c r="Z146" i="11"/>
  <c r="Z147" i="11"/>
  <c r="Z148" i="11"/>
  <c r="X149" i="11"/>
  <c r="Z150" i="11"/>
  <c r="Z151" i="11"/>
  <c r="Z152" i="11"/>
  <c r="Y153" i="11"/>
  <c r="Y154" i="11"/>
  <c r="Y155" i="11"/>
  <c r="X156" i="11"/>
  <c r="AA157" i="11"/>
  <c r="AA158" i="11"/>
  <c r="AQ158" i="11" s="1"/>
  <c r="AA159" i="11"/>
  <c r="Z160" i="11"/>
  <c r="AA161" i="11"/>
  <c r="X162" i="11"/>
  <c r="X163" i="11"/>
  <c r="AA164" i="11"/>
  <c r="Y165" i="11"/>
  <c r="Z166" i="11"/>
  <c r="Z167" i="11"/>
  <c r="Y168" i="11"/>
  <c r="Z169" i="11"/>
  <c r="Z170" i="11"/>
  <c r="Z171" i="11"/>
  <c r="Y172" i="11"/>
  <c r="Z173" i="11"/>
  <c r="Z174" i="11"/>
  <c r="Z175" i="11"/>
  <c r="Y176" i="11"/>
  <c r="Z177" i="11"/>
  <c r="Z178" i="11"/>
  <c r="Z179" i="11"/>
  <c r="Y180" i="11"/>
  <c r="Z181" i="11"/>
  <c r="Z182" i="11"/>
  <c r="Z183" i="11"/>
  <c r="Y184" i="11"/>
  <c r="Z185" i="11"/>
  <c r="Z186" i="11"/>
  <c r="Z187" i="11"/>
  <c r="Y188" i="11"/>
  <c r="Z189" i="11"/>
  <c r="Z190" i="11"/>
  <c r="Z191" i="11"/>
  <c r="Y192" i="11"/>
  <c r="Z193" i="11"/>
  <c r="Z194" i="11"/>
  <c r="Z42" i="11"/>
  <c r="Z73" i="11"/>
  <c r="AA86" i="11"/>
  <c r="AA101" i="11"/>
  <c r="AA107" i="11"/>
  <c r="AA111" i="11"/>
  <c r="X120" i="11"/>
  <c r="AN120" i="11" s="1"/>
  <c r="Z121" i="11"/>
  <c r="X124" i="11"/>
  <c r="Z125" i="11"/>
  <c r="X128" i="11"/>
  <c r="AN128" i="11" s="1"/>
  <c r="Z129" i="11"/>
  <c r="AA135" i="11"/>
  <c r="AA136" i="11"/>
  <c r="Z137" i="11"/>
  <c r="Y138" i="11"/>
  <c r="X139" i="11"/>
  <c r="Z141" i="11"/>
  <c r="Z145" i="11"/>
  <c r="Y150" i="11"/>
  <c r="Y151" i="11"/>
  <c r="Y152" i="11"/>
  <c r="AA156" i="11"/>
  <c r="X165" i="11"/>
  <c r="Y166" i="11"/>
  <c r="Y167" i="11"/>
  <c r="X168" i="11"/>
  <c r="Y169" i="11"/>
  <c r="Y170" i="11"/>
  <c r="Y171" i="11"/>
  <c r="X172" i="11"/>
  <c r="Y173" i="11"/>
  <c r="Y174" i="11"/>
  <c r="Y175" i="11"/>
  <c r="X176" i="11"/>
  <c r="Y177" i="11"/>
  <c r="Y178" i="11"/>
  <c r="Y179" i="11"/>
  <c r="X180" i="11"/>
  <c r="Y181" i="11"/>
  <c r="Y182" i="11"/>
  <c r="Y183" i="11"/>
  <c r="X184" i="11"/>
  <c r="Y185" i="11"/>
  <c r="Y186" i="11"/>
  <c r="Y187" i="11"/>
  <c r="X188" i="11"/>
  <c r="Y189" i="11"/>
  <c r="Y190" i="11"/>
  <c r="Y191" i="11"/>
  <c r="X192" i="11"/>
  <c r="Y193" i="11"/>
  <c r="Y194" i="11"/>
  <c r="AA196" i="11"/>
  <c r="X197" i="11"/>
  <c r="X198" i="11"/>
  <c r="X199" i="11"/>
  <c r="AA200" i="11"/>
  <c r="X201" i="11"/>
  <c r="X202" i="11"/>
  <c r="X203" i="11"/>
  <c r="AA204" i="11"/>
  <c r="X205" i="11"/>
  <c r="X206" i="11"/>
  <c r="X207" i="11"/>
  <c r="AA208" i="11"/>
  <c r="X209" i="11"/>
  <c r="X210" i="11"/>
  <c r="Y211" i="11"/>
  <c r="X212" i="11"/>
  <c r="AA213" i="11"/>
  <c r="X214" i="11"/>
  <c r="AA215" i="11"/>
  <c r="Z216" i="11"/>
  <c r="Y217" i="11"/>
  <c r="X218" i="11"/>
  <c r="Y219" i="11"/>
  <c r="X220" i="11"/>
  <c r="AA221" i="11"/>
  <c r="Z222" i="11"/>
  <c r="Y223" i="11"/>
  <c r="X224" i="11"/>
  <c r="Z225" i="11"/>
  <c r="AA226" i="11"/>
  <c r="AA227" i="11"/>
  <c r="Z228" i="11"/>
  <c r="X229" i="11"/>
  <c r="Y230" i="11"/>
  <c r="Y231" i="11"/>
  <c r="X232" i="11"/>
  <c r="Z233" i="11"/>
  <c r="AA234" i="11"/>
  <c r="AA235" i="11"/>
  <c r="Z236" i="11"/>
  <c r="X237" i="11"/>
  <c r="Y238" i="11"/>
  <c r="X239" i="11"/>
  <c r="Z240" i="11"/>
  <c r="AA241" i="11"/>
  <c r="X242" i="11"/>
  <c r="AA243" i="11"/>
  <c r="X244" i="11"/>
  <c r="AA245" i="11"/>
  <c r="X246" i="11"/>
  <c r="AA247" i="11"/>
  <c r="X248" i="11"/>
  <c r="Z249" i="11"/>
  <c r="AA250" i="11"/>
  <c r="X92" i="11"/>
  <c r="AA103" i="11"/>
  <c r="AA108" i="11"/>
  <c r="AA112" i="11"/>
  <c r="Z115" i="11"/>
  <c r="Z117" i="11"/>
  <c r="X119" i="11"/>
  <c r="AN119" i="11" s="1"/>
  <c r="Z120" i="11"/>
  <c r="X123" i="11"/>
  <c r="AN123" i="11" s="1"/>
  <c r="Z124" i="11"/>
  <c r="X127" i="11"/>
  <c r="AN127" i="11" s="1"/>
  <c r="Z128" i="11"/>
  <c r="AA139" i="11"/>
  <c r="AQ139" i="11" s="1"/>
  <c r="X140" i="11"/>
  <c r="Y142" i="11"/>
  <c r="Y143" i="11"/>
  <c r="Y144" i="11"/>
  <c r="Y149" i="11"/>
  <c r="AA150" i="11"/>
  <c r="AA151" i="11"/>
  <c r="AA152" i="11"/>
  <c r="X157" i="11"/>
  <c r="X158" i="11"/>
  <c r="X159" i="11"/>
  <c r="X161" i="11"/>
  <c r="Y162" i="11"/>
  <c r="Y163" i="11"/>
  <c r="X164" i="11"/>
  <c r="Z165" i="11"/>
  <c r="AA166" i="11"/>
  <c r="AA167" i="11"/>
  <c r="AQ167" i="11" s="1"/>
  <c r="Z168" i="11"/>
  <c r="AP168" i="11" s="1"/>
  <c r="AA169" i="11"/>
  <c r="AA170" i="11"/>
  <c r="AA171" i="11"/>
  <c r="AQ171" i="11" s="1"/>
  <c r="Z172" i="11"/>
  <c r="AP172" i="11" s="1"/>
  <c r="AA173" i="11"/>
  <c r="AA174" i="11"/>
  <c r="AA175" i="11"/>
  <c r="AQ175" i="11" s="1"/>
  <c r="Z176" i="11"/>
  <c r="AP176" i="11" s="1"/>
  <c r="AA177" i="11"/>
  <c r="AA178" i="11"/>
  <c r="AA179" i="11"/>
  <c r="AQ179" i="11" s="1"/>
  <c r="Z180" i="11"/>
  <c r="AP180" i="11" s="1"/>
  <c r="AA181" i="11"/>
  <c r="AA182" i="11"/>
  <c r="AA183" i="11"/>
  <c r="AQ183" i="11" s="1"/>
  <c r="Z184" i="11"/>
  <c r="AP184" i="11" s="1"/>
  <c r="AA185" i="11"/>
  <c r="AA186" i="11"/>
  <c r="AA187" i="11"/>
  <c r="AQ187" i="11" s="1"/>
  <c r="Z188" i="11"/>
  <c r="AP188" i="11" s="1"/>
  <c r="AA189" i="11"/>
  <c r="AA190" i="11"/>
  <c r="AA191" i="11"/>
  <c r="AQ191" i="11" s="1"/>
  <c r="Z192" i="11"/>
  <c r="AP192" i="11" s="1"/>
  <c r="AA193" i="11"/>
  <c r="AA194" i="11"/>
  <c r="Y195" i="11"/>
  <c r="X196" i="11"/>
  <c r="Y197" i="11"/>
  <c r="Y198" i="11"/>
  <c r="Y199" i="11"/>
  <c r="X200" i="11"/>
  <c r="Y201" i="11"/>
  <c r="Y202" i="11"/>
  <c r="Y203" i="11"/>
  <c r="X204" i="11"/>
  <c r="Y205" i="11"/>
  <c r="Y206" i="11"/>
  <c r="Y207" i="11"/>
  <c r="X208" i="11"/>
  <c r="Y209" i="11"/>
  <c r="Y210" i="11"/>
  <c r="Z211" i="11"/>
  <c r="Y212" i="11"/>
  <c r="X213" i="11"/>
  <c r="Y214" i="11"/>
  <c r="X215" i="11"/>
  <c r="AA216" i="11"/>
  <c r="Z217" i="11"/>
  <c r="Y218" i="11"/>
  <c r="Z219" i="11"/>
  <c r="Y220" i="11"/>
  <c r="X221" i="11"/>
  <c r="AA222" i="11"/>
  <c r="Z223" i="11"/>
  <c r="Y224" i="11"/>
  <c r="AA225" i="11"/>
  <c r="X226" i="11"/>
  <c r="X227" i="11"/>
  <c r="AA228" i="11"/>
  <c r="Y229" i="11"/>
  <c r="Z230" i="11"/>
  <c r="Z231" i="11"/>
  <c r="Y232" i="11"/>
  <c r="AA233" i="11"/>
  <c r="X234" i="11"/>
  <c r="X235" i="11"/>
  <c r="AA236" i="11"/>
  <c r="Y237" i="11"/>
  <c r="Z238" i="11"/>
  <c r="Y239" i="11"/>
  <c r="AA240" i="11"/>
  <c r="X241" i="11"/>
  <c r="Y242" i="11"/>
  <c r="X243" i="11"/>
  <c r="Y244" i="11"/>
  <c r="X245" i="11"/>
  <c r="Y246" i="11"/>
  <c r="X247" i="11"/>
  <c r="Y248" i="11"/>
  <c r="AA249" i="11"/>
  <c r="X250" i="11"/>
  <c r="X251" i="11"/>
  <c r="Z252" i="11"/>
  <c r="Z253" i="11"/>
  <c r="Z254" i="11"/>
  <c r="X255" i="11"/>
  <c r="Y256" i="11"/>
  <c r="Y257" i="11"/>
  <c r="Z258" i="11"/>
  <c r="AA259" i="11"/>
  <c r="Y260" i="11"/>
  <c r="X261" i="11"/>
  <c r="AA262" i="11"/>
  <c r="Y263" i="11"/>
  <c r="Z264" i="11"/>
  <c r="X62" i="11"/>
  <c r="AA109" i="11"/>
  <c r="Z119" i="11"/>
  <c r="X122" i="11"/>
  <c r="AN122" i="11" s="1"/>
  <c r="Z127" i="11"/>
  <c r="X130" i="11"/>
  <c r="AN130" i="11" s="1"/>
  <c r="Y132" i="11"/>
  <c r="AA142" i="11"/>
  <c r="AA144" i="11"/>
  <c r="Y147" i="11"/>
  <c r="AA149" i="11"/>
  <c r="X154" i="11"/>
  <c r="Z158" i="11"/>
  <c r="AP158" i="11" s="1"/>
  <c r="Y160" i="11"/>
  <c r="AA162" i="11"/>
  <c r="AQ162" i="11" s="1"/>
  <c r="Z164" i="11"/>
  <c r="Z212" i="11"/>
  <c r="Y215" i="11"/>
  <c r="Z218" i="11"/>
  <c r="AA219" i="11"/>
  <c r="Y221" i="11"/>
  <c r="Z224" i="11"/>
  <c r="Y227" i="11"/>
  <c r="AA231" i="11"/>
  <c r="X233" i="11"/>
  <c r="Y234" i="11"/>
  <c r="X236" i="11"/>
  <c r="Z237" i="11"/>
  <c r="AA238" i="11"/>
  <c r="X240" i="11"/>
  <c r="Y241" i="11"/>
  <c r="Z242" i="11"/>
  <c r="Y245" i="11"/>
  <c r="Z246" i="11"/>
  <c r="X249" i="11"/>
  <c r="Y250" i="11"/>
  <c r="AA251" i="11"/>
  <c r="AA252" i="11"/>
  <c r="X254" i="11"/>
  <c r="AA256" i="11"/>
  <c r="X257" i="11"/>
  <c r="Z259" i="11"/>
  <c r="Z260" i="11"/>
  <c r="Z261" i="11"/>
  <c r="Z262" i="11"/>
  <c r="Z263" i="11"/>
  <c r="X264" i="11"/>
  <c r="Y265" i="11"/>
  <c r="Y266" i="11"/>
  <c r="AA267" i="11"/>
  <c r="Z268" i="11"/>
  <c r="Z269" i="11"/>
  <c r="Z271" i="11"/>
  <c r="Y272" i="11"/>
  <c r="Z118" i="11"/>
  <c r="AA146" i="11"/>
  <c r="Z155" i="11"/>
  <c r="Z196" i="11"/>
  <c r="AA198" i="11"/>
  <c r="AQ198" i="11" s="1"/>
  <c r="Z200" i="11"/>
  <c r="AA201" i="11"/>
  <c r="AA203" i="11"/>
  <c r="AA205" i="11"/>
  <c r="AA207" i="11"/>
  <c r="AA209" i="11"/>
  <c r="Z213" i="11"/>
  <c r="Y216" i="11"/>
  <c r="AA220" i="11"/>
  <c r="Y225" i="11"/>
  <c r="Y228" i="11"/>
  <c r="X231" i="11"/>
  <c r="Z235" i="11"/>
  <c r="AA239" i="11"/>
  <c r="AA244" i="11"/>
  <c r="AA248" i="11"/>
  <c r="Z251" i="11"/>
  <c r="AA253" i="11"/>
  <c r="Z256" i="11"/>
  <c r="Y259" i="11"/>
  <c r="Y261" i="11"/>
  <c r="X263" i="11"/>
  <c r="X265" i="11"/>
  <c r="Y268" i="11"/>
  <c r="Y269" i="11"/>
  <c r="X272" i="11"/>
  <c r="AA110" i="11"/>
  <c r="Z116" i="11"/>
  <c r="Z122" i="11"/>
  <c r="X125" i="11"/>
  <c r="AN125" i="11" s="1"/>
  <c r="Z130" i="11"/>
  <c r="Z134" i="11"/>
  <c r="X136" i="11"/>
  <c r="X141" i="11"/>
  <c r="X145" i="11"/>
  <c r="AA147" i="11"/>
  <c r="AQ147" i="11" s="1"/>
  <c r="Z154" i="11"/>
  <c r="AP154" i="11" s="1"/>
  <c r="Y156" i="11"/>
  <c r="AA160" i="11"/>
  <c r="X211" i="11"/>
  <c r="AA212" i="11"/>
  <c r="Z215" i="11"/>
  <c r="X217" i="11"/>
  <c r="AA218" i="11"/>
  <c r="Z221" i="11"/>
  <c r="X223" i="11"/>
  <c r="AA224" i="11"/>
  <c r="Z227" i="11"/>
  <c r="X230" i="11"/>
  <c r="Y233" i="11"/>
  <c r="Z234" i="11"/>
  <c r="Y236" i="11"/>
  <c r="AA237" i="11"/>
  <c r="Y240" i="11"/>
  <c r="Z241" i="11"/>
  <c r="AA242" i="11"/>
  <c r="AQ242" i="11" s="1"/>
  <c r="Z245" i="11"/>
  <c r="AA246" i="11"/>
  <c r="AQ246" i="11" s="1"/>
  <c r="Y249" i="11"/>
  <c r="Z250" i="11"/>
  <c r="X253" i="11"/>
  <c r="Y254" i="11"/>
  <c r="Y255" i="11"/>
  <c r="Z257" i="11"/>
  <c r="X258" i="11"/>
  <c r="AA260" i="11"/>
  <c r="AA261" i="11"/>
  <c r="AA263" i="11"/>
  <c r="Y264" i="11"/>
  <c r="Z265" i="11"/>
  <c r="Z266" i="11"/>
  <c r="X267" i="11"/>
  <c r="AA268" i="11"/>
  <c r="AA269" i="11"/>
  <c r="AA271" i="11"/>
  <c r="Z272" i="11"/>
  <c r="AA105" i="11"/>
  <c r="Z113" i="11"/>
  <c r="Z123" i="11"/>
  <c r="X126" i="11"/>
  <c r="Y131" i="11"/>
  <c r="X133" i="11"/>
  <c r="Z140" i="11"/>
  <c r="AA143" i="11"/>
  <c r="Y146" i="11"/>
  <c r="Y148" i="11"/>
  <c r="X153" i="11"/>
  <c r="X155" i="11"/>
  <c r="Z157" i="11"/>
  <c r="Z159" i="11"/>
  <c r="Z161" i="11"/>
  <c r="AA163" i="11"/>
  <c r="AQ163" i="11" s="1"/>
  <c r="Z195" i="11"/>
  <c r="Y196" i="11"/>
  <c r="Z197" i="11"/>
  <c r="Z198" i="11"/>
  <c r="AP198" i="11" s="1"/>
  <c r="Z199" i="11"/>
  <c r="Y200" i="11"/>
  <c r="Z201" i="11"/>
  <c r="Z202" i="11"/>
  <c r="AP202" i="11" s="1"/>
  <c r="Z203" i="11"/>
  <c r="Y204" i="11"/>
  <c r="Z205" i="11"/>
  <c r="Z206" i="11"/>
  <c r="AP206" i="11" s="1"/>
  <c r="Z207" i="11"/>
  <c r="Y208" i="11"/>
  <c r="Z209" i="11"/>
  <c r="Z210" i="11"/>
  <c r="AA211" i="11"/>
  <c r="Y213" i="11"/>
  <c r="Z214" i="11"/>
  <c r="X216" i="11"/>
  <c r="AA217" i="11"/>
  <c r="Z220" i="11"/>
  <c r="X222" i="11"/>
  <c r="AA223" i="11"/>
  <c r="X225" i="11"/>
  <c r="Y226" i="11"/>
  <c r="X228" i="11"/>
  <c r="Z229" i="11"/>
  <c r="AA230" i="11"/>
  <c r="Z232" i="11"/>
  <c r="Y235" i="11"/>
  <c r="Z239" i="11"/>
  <c r="Y243" i="11"/>
  <c r="Z244" i="11"/>
  <c r="Y247" i="11"/>
  <c r="Z248" i="11"/>
  <c r="Y251" i="11"/>
  <c r="X252" i="11"/>
  <c r="Y253" i="11"/>
  <c r="AA254" i="11"/>
  <c r="AQ254" i="11" s="1"/>
  <c r="Z255" i="11"/>
  <c r="X256" i="11"/>
  <c r="AA257" i="11"/>
  <c r="Y258" i="11"/>
  <c r="X259" i="11"/>
  <c r="X262" i="11"/>
  <c r="AA264" i="11"/>
  <c r="AA265" i="11"/>
  <c r="AA266" i="11"/>
  <c r="Y267" i="11"/>
  <c r="X268" i="11"/>
  <c r="X269" i="11"/>
  <c r="X271" i="11"/>
  <c r="AA272" i="11"/>
  <c r="AA106" i="11"/>
  <c r="Z114" i="11"/>
  <c r="X121" i="11"/>
  <c r="AN121" i="11" s="1"/>
  <c r="Z126" i="11"/>
  <c r="X129" i="11"/>
  <c r="Z133" i="11"/>
  <c r="Y135" i="11"/>
  <c r="AA148" i="11"/>
  <c r="Z153" i="11"/>
  <c r="AA195" i="11"/>
  <c r="AQ195" i="11" s="1"/>
  <c r="AA197" i="11"/>
  <c r="AA199" i="11"/>
  <c r="AA202" i="11"/>
  <c r="AQ202" i="11" s="1"/>
  <c r="Z204" i="11"/>
  <c r="AP204" i="11" s="1"/>
  <c r="AA206" i="11"/>
  <c r="AQ206" i="11" s="1"/>
  <c r="Z208" i="11"/>
  <c r="AP208" i="11" s="1"/>
  <c r="AA210" i="11"/>
  <c r="AQ210" i="11" s="1"/>
  <c r="AA214" i="11"/>
  <c r="AQ214" i="11" s="1"/>
  <c r="X219" i="11"/>
  <c r="Y222" i="11"/>
  <c r="Z226" i="11"/>
  <c r="AA229" i="11"/>
  <c r="AA232" i="11"/>
  <c r="X238" i="11"/>
  <c r="Z243" i="11"/>
  <c r="Z247" i="11"/>
  <c r="Y252" i="11"/>
  <c r="AA255" i="11"/>
  <c r="AA258" i="11"/>
  <c r="X260" i="11"/>
  <c r="Y262" i="11"/>
  <c r="X266" i="11"/>
  <c r="Z267" i="11"/>
  <c r="Y271" i="11"/>
  <c r="AA6" i="11"/>
  <c r="AQ6" i="11" s="1"/>
  <c r="AG6" i="11"/>
  <c r="AO6" i="11"/>
  <c r="AH6" i="11"/>
  <c r="AF6" i="11"/>
  <c r="AI6" i="11"/>
  <c r="AN6" i="11"/>
  <c r="AF270" i="11"/>
  <c r="AH270" i="11"/>
  <c r="AI270" i="11"/>
  <c r="AO270" i="11"/>
  <c r="AG270" i="11"/>
  <c r="AQ270" i="11"/>
  <c r="AA4" i="11"/>
  <c r="Z4" i="11"/>
  <c r="X4" i="11"/>
  <c r="Y4" i="11"/>
  <c r="R22" i="11"/>
  <c r="AN68" i="11" l="1"/>
  <c r="AN60" i="11"/>
  <c r="AN270" i="11"/>
  <c r="AP6" i="11"/>
  <c r="AP270" i="11"/>
  <c r="AN62" i="11"/>
  <c r="AN115" i="11"/>
  <c r="AQ143" i="11"/>
  <c r="AN126" i="11"/>
  <c r="AQ248" i="11"/>
  <c r="AQ150" i="11"/>
  <c r="AP193" i="11"/>
  <c r="AP189" i="11"/>
  <c r="AP185" i="11"/>
  <c r="AP181" i="11"/>
  <c r="AP177" i="11"/>
  <c r="AP173" i="11"/>
  <c r="AP169" i="11"/>
  <c r="AQ155" i="11"/>
  <c r="AP143" i="11"/>
  <c r="AN75" i="11"/>
  <c r="AN73" i="11"/>
  <c r="AN56" i="11"/>
  <c r="AQ265" i="11"/>
  <c r="AN129" i="11"/>
  <c r="AQ244" i="11"/>
  <c r="AP157" i="11"/>
  <c r="AP200" i="11"/>
  <c r="AQ151" i="11"/>
  <c r="AP194" i="11"/>
  <c r="AP190" i="11"/>
  <c r="AP186" i="11"/>
  <c r="AP182" i="11"/>
  <c r="AP178" i="11"/>
  <c r="AP174" i="11"/>
  <c r="AP170" i="11"/>
  <c r="AP166" i="11"/>
  <c r="AQ98" i="11"/>
  <c r="AN54" i="11"/>
  <c r="AP76" i="11"/>
  <c r="AQ257" i="11"/>
  <c r="AP209" i="11"/>
  <c r="AP205" i="11"/>
  <c r="AP201" i="11"/>
  <c r="AP197" i="11"/>
  <c r="AP266" i="11"/>
  <c r="AQ194" i="11"/>
  <c r="AQ190" i="11"/>
  <c r="AQ186" i="11"/>
  <c r="AQ182" i="11"/>
  <c r="AQ178" i="11"/>
  <c r="AQ174" i="11"/>
  <c r="AQ170" i="11"/>
  <c r="AQ166" i="11"/>
  <c r="AN116" i="11"/>
  <c r="AQ94" i="11"/>
  <c r="AN80" i="11"/>
  <c r="AQ73" i="11"/>
  <c r="AF271" i="11"/>
  <c r="AH271" i="11"/>
  <c r="AI271" i="11"/>
  <c r="AQ271" i="11"/>
  <c r="AN271" i="11"/>
  <c r="AO271" i="11"/>
  <c r="AP271" i="11"/>
  <c r="AG271" i="11"/>
  <c r="AF268" i="11"/>
  <c r="AO268" i="11"/>
  <c r="AQ268" i="11"/>
  <c r="AG268" i="11"/>
  <c r="AH268" i="11"/>
  <c r="AP268" i="11"/>
  <c r="AI268" i="11"/>
  <c r="AN268" i="11"/>
  <c r="AO216" i="11"/>
  <c r="AI216" i="11"/>
  <c r="AF216" i="11"/>
  <c r="AG216" i="11"/>
  <c r="AN216" i="11"/>
  <c r="AH216" i="11"/>
  <c r="AP216" i="11"/>
  <c r="AF227" i="11"/>
  <c r="AO227" i="11"/>
  <c r="AG227" i="11"/>
  <c r="AI227" i="11"/>
  <c r="AQ227" i="11"/>
  <c r="AN227" i="11"/>
  <c r="AP227" i="11"/>
  <c r="AH227" i="11"/>
  <c r="AF263" i="11"/>
  <c r="AI263" i="11"/>
  <c r="AH263" i="11"/>
  <c r="AQ263" i="11"/>
  <c r="AN263" i="11"/>
  <c r="AP263" i="11"/>
  <c r="AO263" i="11"/>
  <c r="AG263" i="11"/>
  <c r="AF203" i="11"/>
  <c r="AG203" i="11"/>
  <c r="AP203" i="11"/>
  <c r="AH203" i="11"/>
  <c r="AI203" i="11"/>
  <c r="AO203" i="11"/>
  <c r="AN203" i="11"/>
  <c r="AH217" i="11"/>
  <c r="AN217" i="11"/>
  <c r="AQ217" i="11"/>
  <c r="AI217" i="11"/>
  <c r="AF217" i="11"/>
  <c r="AO217" i="11"/>
  <c r="AG217" i="11"/>
  <c r="AG247" i="11"/>
  <c r="AI247" i="11"/>
  <c r="AQ247" i="11"/>
  <c r="AP247" i="11"/>
  <c r="AF247" i="11"/>
  <c r="AN247" i="11"/>
  <c r="AH247" i="11"/>
  <c r="AO247" i="11"/>
  <c r="AG222" i="11"/>
  <c r="AO222" i="11"/>
  <c r="AN222" i="11"/>
  <c r="AI222" i="11"/>
  <c r="AF222" i="11"/>
  <c r="AQ222" i="11"/>
  <c r="AP222" i="11"/>
  <c r="AH222" i="11"/>
  <c r="AQ199" i="11"/>
  <c r="AF267" i="11"/>
  <c r="AH267" i="11"/>
  <c r="AP267" i="11"/>
  <c r="AG267" i="11"/>
  <c r="AN267" i="11"/>
  <c r="AO267" i="11"/>
  <c r="AI267" i="11"/>
  <c r="AQ267" i="11"/>
  <c r="AF226" i="11"/>
  <c r="AI226" i="11"/>
  <c r="AO226" i="11"/>
  <c r="AQ226" i="11"/>
  <c r="AN226" i="11"/>
  <c r="AG226" i="11"/>
  <c r="AP226" i="11"/>
  <c r="AH226" i="11"/>
  <c r="AG213" i="11"/>
  <c r="AH213" i="11"/>
  <c r="AQ213" i="11"/>
  <c r="AI213" i="11"/>
  <c r="AP213" i="11"/>
  <c r="AO213" i="11"/>
  <c r="AN213" i="11"/>
  <c r="AF213" i="11"/>
  <c r="AF208" i="11"/>
  <c r="AG208" i="11"/>
  <c r="AH208" i="11"/>
  <c r="AI208" i="11"/>
  <c r="AO208" i="11"/>
  <c r="AQ208" i="11"/>
  <c r="AN208" i="11"/>
  <c r="AF204" i="11"/>
  <c r="AG204" i="11"/>
  <c r="AH204" i="11"/>
  <c r="AI204" i="11"/>
  <c r="AO204" i="11"/>
  <c r="AQ204" i="11"/>
  <c r="AN204" i="11"/>
  <c r="AF200" i="11"/>
  <c r="AG200" i="11"/>
  <c r="AH200" i="11"/>
  <c r="AI200" i="11"/>
  <c r="AQ200" i="11"/>
  <c r="AO200" i="11"/>
  <c r="AN200" i="11"/>
  <c r="AF196" i="11"/>
  <c r="AG196" i="11"/>
  <c r="AH196" i="11"/>
  <c r="AI196" i="11"/>
  <c r="AO196" i="11"/>
  <c r="AQ196" i="11"/>
  <c r="AN196" i="11"/>
  <c r="AG148" i="11"/>
  <c r="AH148" i="11"/>
  <c r="AO148" i="11"/>
  <c r="AQ148" i="11"/>
  <c r="AI148" i="11"/>
  <c r="AP148" i="11"/>
  <c r="AF148" i="11"/>
  <c r="AN148" i="11"/>
  <c r="AQ269" i="11"/>
  <c r="AP265" i="11"/>
  <c r="AO254" i="11"/>
  <c r="AG254" i="11"/>
  <c r="AN254" i="11"/>
  <c r="AH254" i="11"/>
  <c r="AI254" i="11"/>
  <c r="AF254" i="11"/>
  <c r="AP254" i="11"/>
  <c r="AO240" i="11"/>
  <c r="AI240" i="11"/>
  <c r="AF240" i="11"/>
  <c r="AG240" i="11"/>
  <c r="AQ240" i="11"/>
  <c r="AP240" i="11"/>
  <c r="AH240" i="11"/>
  <c r="AF233" i="11"/>
  <c r="AO233" i="11"/>
  <c r="AN233" i="11"/>
  <c r="AG233" i="11"/>
  <c r="AI233" i="11"/>
  <c r="AQ233" i="11"/>
  <c r="AP233" i="11"/>
  <c r="AH233" i="11"/>
  <c r="AI156" i="11"/>
  <c r="AO156" i="11"/>
  <c r="AG156" i="11"/>
  <c r="AH156" i="11"/>
  <c r="AP156" i="11"/>
  <c r="AQ156" i="11"/>
  <c r="AF156" i="11"/>
  <c r="AN156" i="11"/>
  <c r="AQ239" i="11"/>
  <c r="AF225" i="11"/>
  <c r="AO225" i="11"/>
  <c r="AG225" i="11"/>
  <c r="AN225" i="11"/>
  <c r="AI225" i="11"/>
  <c r="AQ225" i="11"/>
  <c r="AP225" i="11"/>
  <c r="AH225" i="11"/>
  <c r="AF266" i="11"/>
  <c r="AI266" i="11"/>
  <c r="AH266" i="11"/>
  <c r="AO266" i="11"/>
  <c r="AN266" i="11"/>
  <c r="AQ266" i="11"/>
  <c r="AG266" i="11"/>
  <c r="AQ251" i="11"/>
  <c r="AG245" i="11"/>
  <c r="AI245" i="11"/>
  <c r="AQ245" i="11"/>
  <c r="AH245" i="11"/>
  <c r="AO245" i="11"/>
  <c r="AN245" i="11"/>
  <c r="AP245" i="11"/>
  <c r="AF245" i="11"/>
  <c r="AG221" i="11"/>
  <c r="AO221" i="11"/>
  <c r="AN221" i="11"/>
  <c r="AI221" i="11"/>
  <c r="AF221" i="11"/>
  <c r="AQ221" i="11"/>
  <c r="AP221" i="11"/>
  <c r="AH221" i="11"/>
  <c r="AI257" i="11"/>
  <c r="AN257" i="11"/>
  <c r="AG257" i="11"/>
  <c r="AH257" i="11"/>
  <c r="AP257" i="11"/>
  <c r="AO257" i="11"/>
  <c r="AF257" i="11"/>
  <c r="AG237" i="11"/>
  <c r="AI237" i="11"/>
  <c r="AQ237" i="11"/>
  <c r="AH237" i="11"/>
  <c r="AO237" i="11"/>
  <c r="AN237" i="11"/>
  <c r="AP237" i="11"/>
  <c r="AF237" i="11"/>
  <c r="AF229" i="11"/>
  <c r="AG229" i="11"/>
  <c r="AN229" i="11"/>
  <c r="AO229" i="11"/>
  <c r="AI229" i="11"/>
  <c r="AQ229" i="11"/>
  <c r="AP229" i="11"/>
  <c r="AH229" i="11"/>
  <c r="AP217" i="11"/>
  <c r="AF209" i="11"/>
  <c r="AG209" i="11"/>
  <c r="AH209" i="11"/>
  <c r="AI209" i="11"/>
  <c r="AQ209" i="11"/>
  <c r="AO209" i="11"/>
  <c r="AN209" i="11"/>
  <c r="AF205" i="11"/>
  <c r="AG205" i="11"/>
  <c r="AH205" i="11"/>
  <c r="AI205" i="11"/>
  <c r="AQ205" i="11"/>
  <c r="AO205" i="11"/>
  <c r="AN205" i="11"/>
  <c r="AF201" i="11"/>
  <c r="AG201" i="11"/>
  <c r="AH201" i="11"/>
  <c r="AI201" i="11"/>
  <c r="AQ201" i="11"/>
  <c r="AO201" i="11"/>
  <c r="AN201" i="11"/>
  <c r="AF197" i="11"/>
  <c r="AG197" i="11"/>
  <c r="AH197" i="11"/>
  <c r="AI197" i="11"/>
  <c r="AQ197" i="11"/>
  <c r="AO197" i="11"/>
  <c r="AN197" i="11"/>
  <c r="AP165" i="11"/>
  <c r="AH144" i="11"/>
  <c r="AI144" i="11"/>
  <c r="AF144" i="11"/>
  <c r="AQ144" i="11"/>
  <c r="AO144" i="11"/>
  <c r="AG144" i="11"/>
  <c r="AP144" i="11"/>
  <c r="AN144" i="11"/>
  <c r="AF231" i="11"/>
  <c r="AO231" i="11"/>
  <c r="AN231" i="11"/>
  <c r="AI231" i="11"/>
  <c r="AG231" i="11"/>
  <c r="AQ231" i="11"/>
  <c r="AP231" i="11"/>
  <c r="AH231" i="11"/>
  <c r="AG223" i="11"/>
  <c r="AO223" i="11"/>
  <c r="AI223" i="11"/>
  <c r="AQ223" i="11"/>
  <c r="AN223" i="11"/>
  <c r="AF223" i="11"/>
  <c r="AP223" i="11"/>
  <c r="AH223" i="11"/>
  <c r="AG219" i="11"/>
  <c r="AO219" i="11"/>
  <c r="AI219" i="11"/>
  <c r="AQ219" i="11"/>
  <c r="AN219" i="11"/>
  <c r="AF219" i="11"/>
  <c r="AP219" i="11"/>
  <c r="AH219" i="11"/>
  <c r="AH211" i="11"/>
  <c r="AQ211" i="11"/>
  <c r="AF211" i="11"/>
  <c r="AG211" i="11"/>
  <c r="AN211" i="11"/>
  <c r="AP211" i="11"/>
  <c r="AO211" i="11"/>
  <c r="AI211" i="11"/>
  <c r="AF194" i="11"/>
  <c r="AG194" i="11"/>
  <c r="AO194" i="11"/>
  <c r="AH194" i="11"/>
  <c r="AI194" i="11"/>
  <c r="AN194" i="11"/>
  <c r="AF190" i="11"/>
  <c r="AG190" i="11"/>
  <c r="AI190" i="11"/>
  <c r="AH190" i="11"/>
  <c r="AO190" i="11"/>
  <c r="AN190" i="11"/>
  <c r="AF186" i="11"/>
  <c r="AG186" i="11"/>
  <c r="AI186" i="11"/>
  <c r="AH186" i="11"/>
  <c r="AO186" i="11"/>
  <c r="AN186" i="11"/>
  <c r="AF182" i="11"/>
  <c r="AG182" i="11"/>
  <c r="AI182" i="11"/>
  <c r="AH182" i="11"/>
  <c r="AO182" i="11"/>
  <c r="AN182" i="11"/>
  <c r="AF178" i="11"/>
  <c r="AG178" i="11"/>
  <c r="AI178" i="11"/>
  <c r="AH178" i="11"/>
  <c r="AO178" i="11"/>
  <c r="AN178" i="11"/>
  <c r="AF174" i="11"/>
  <c r="AG174" i="11"/>
  <c r="AI174" i="11"/>
  <c r="AH174" i="11"/>
  <c r="AO174" i="11"/>
  <c r="AN174" i="11"/>
  <c r="AF170" i="11"/>
  <c r="AG170" i="11"/>
  <c r="AI170" i="11"/>
  <c r="AH170" i="11"/>
  <c r="AO170" i="11"/>
  <c r="AN170" i="11"/>
  <c r="AF166" i="11"/>
  <c r="AG166" i="11"/>
  <c r="AI166" i="11"/>
  <c r="AH166" i="11"/>
  <c r="AO166" i="11"/>
  <c r="AN166" i="11"/>
  <c r="AF151" i="11"/>
  <c r="AG151" i="11"/>
  <c r="AI151" i="11"/>
  <c r="AH151" i="11"/>
  <c r="AO151" i="11"/>
  <c r="AN151" i="11"/>
  <c r="AQ135" i="11"/>
  <c r="AN124" i="11"/>
  <c r="AQ159" i="11"/>
  <c r="AF155" i="11"/>
  <c r="AO155" i="11"/>
  <c r="AH155" i="11"/>
  <c r="AG155" i="11"/>
  <c r="AI155" i="11"/>
  <c r="AP155" i="11"/>
  <c r="AN155" i="11"/>
  <c r="AP151" i="11"/>
  <c r="AP147" i="11"/>
  <c r="AF139" i="11"/>
  <c r="AN139" i="11"/>
  <c r="AH139" i="11"/>
  <c r="AP139" i="11"/>
  <c r="AO139" i="11"/>
  <c r="AG139" i="11"/>
  <c r="AI139" i="11"/>
  <c r="AI133" i="11"/>
  <c r="AF133" i="11"/>
  <c r="AO133" i="11"/>
  <c r="AH133" i="11"/>
  <c r="AG133" i="11"/>
  <c r="AN133" i="11"/>
  <c r="AP133" i="11"/>
  <c r="AQ128" i="11"/>
  <c r="AF128" i="11"/>
  <c r="AI128" i="11"/>
  <c r="AG128" i="11"/>
  <c r="AO128" i="11"/>
  <c r="AH128" i="11"/>
  <c r="AP128" i="11"/>
  <c r="AQ120" i="11"/>
  <c r="AF120" i="11"/>
  <c r="AI120" i="11"/>
  <c r="AG120" i="11"/>
  <c r="AO120" i="11"/>
  <c r="AH120" i="11"/>
  <c r="AP120" i="11"/>
  <c r="AQ161" i="11"/>
  <c r="AI161" i="11"/>
  <c r="AP161" i="11"/>
  <c r="AG161" i="11"/>
  <c r="AO161" i="11"/>
  <c r="AH161" i="11"/>
  <c r="AF161" i="11"/>
  <c r="AN161" i="11"/>
  <c r="AH157" i="11"/>
  <c r="AQ157" i="11"/>
  <c r="AI157" i="11"/>
  <c r="AG157" i="11"/>
  <c r="AF157" i="11"/>
  <c r="AO157" i="11"/>
  <c r="AN157" i="11"/>
  <c r="AQ145" i="11"/>
  <c r="AH145" i="11"/>
  <c r="AO145" i="11"/>
  <c r="AG145" i="11"/>
  <c r="AP145" i="11"/>
  <c r="AF145" i="11"/>
  <c r="AI145" i="11"/>
  <c r="AN145" i="11"/>
  <c r="AG141" i="11"/>
  <c r="AO141" i="11"/>
  <c r="AI141" i="11"/>
  <c r="AP141" i="11"/>
  <c r="AF141" i="11"/>
  <c r="AH141" i="11"/>
  <c r="AN141" i="11"/>
  <c r="AQ123" i="11"/>
  <c r="AI123" i="11"/>
  <c r="AF123" i="11"/>
  <c r="AG123" i="11"/>
  <c r="AH123" i="11"/>
  <c r="AP123" i="11"/>
  <c r="AO123" i="11"/>
  <c r="AG136" i="11"/>
  <c r="AO136" i="11"/>
  <c r="AI136" i="11"/>
  <c r="AF136" i="11"/>
  <c r="AP136" i="11"/>
  <c r="AH136" i="11"/>
  <c r="AN136" i="11"/>
  <c r="AQ136" i="11"/>
  <c r="AG116" i="11"/>
  <c r="AQ116" i="11"/>
  <c r="AF116" i="11"/>
  <c r="AI116" i="11"/>
  <c r="AO116" i="11"/>
  <c r="AH116" i="11"/>
  <c r="AP116" i="11"/>
  <c r="AQ99" i="11"/>
  <c r="AI99" i="11"/>
  <c r="AN99" i="11"/>
  <c r="AF99" i="11"/>
  <c r="AH99" i="11"/>
  <c r="AP99" i="11"/>
  <c r="AG99" i="11"/>
  <c r="AO99" i="11"/>
  <c r="AF94" i="11"/>
  <c r="AI94" i="11"/>
  <c r="AN94" i="11"/>
  <c r="AH94" i="11"/>
  <c r="AP94" i="11"/>
  <c r="AG94" i="11"/>
  <c r="AO94" i="11"/>
  <c r="AI63" i="11"/>
  <c r="AQ63" i="11"/>
  <c r="AF63" i="11"/>
  <c r="AN63" i="11"/>
  <c r="AH63" i="11"/>
  <c r="AP63" i="11"/>
  <c r="AO63" i="11"/>
  <c r="AG63" i="11"/>
  <c r="AN114" i="11"/>
  <c r="AI110" i="11"/>
  <c r="AO110" i="11"/>
  <c r="AG110" i="11"/>
  <c r="AQ110" i="11"/>
  <c r="AF110" i="11"/>
  <c r="AN110" i="11"/>
  <c r="AH110" i="11"/>
  <c r="AP110" i="11"/>
  <c r="AI106" i="11"/>
  <c r="AO106" i="11"/>
  <c r="AG106" i="11"/>
  <c r="AQ106" i="11"/>
  <c r="AF106" i="11"/>
  <c r="AN106" i="11"/>
  <c r="AH106" i="11"/>
  <c r="AP106" i="11"/>
  <c r="AI102" i="11"/>
  <c r="AO102" i="11"/>
  <c r="AG102" i="11"/>
  <c r="AQ102" i="11"/>
  <c r="AF102" i="11"/>
  <c r="AN102" i="11"/>
  <c r="AH102" i="11"/>
  <c r="AP102" i="11"/>
  <c r="AN98" i="11"/>
  <c r="AI98" i="11"/>
  <c r="AF98" i="11"/>
  <c r="AH98" i="11"/>
  <c r="AP98" i="11"/>
  <c r="AG98" i="11"/>
  <c r="AO98" i="11"/>
  <c r="AN81" i="11"/>
  <c r="AQ100" i="11"/>
  <c r="AI96" i="11"/>
  <c r="AN96" i="11"/>
  <c r="AF96" i="11"/>
  <c r="AH96" i="11"/>
  <c r="AP96" i="11"/>
  <c r="AG96" i="11"/>
  <c r="AO96" i="11"/>
  <c r="AP92" i="11"/>
  <c r="AO92" i="11"/>
  <c r="AF92" i="11"/>
  <c r="AI92" i="11"/>
  <c r="AN92" i="11"/>
  <c r="AQ92" i="11"/>
  <c r="AH92" i="11"/>
  <c r="AG92" i="11"/>
  <c r="AP88" i="11"/>
  <c r="AO88" i="11"/>
  <c r="AF88" i="11"/>
  <c r="AI88" i="11"/>
  <c r="AN88" i="11"/>
  <c r="AQ88" i="11"/>
  <c r="AH88" i="11"/>
  <c r="AG88" i="11"/>
  <c r="AP84" i="11"/>
  <c r="AO84" i="11"/>
  <c r="AF84" i="11"/>
  <c r="AI84" i="11"/>
  <c r="AN84" i="11"/>
  <c r="AQ84" i="11"/>
  <c r="AH84" i="11"/>
  <c r="AG84" i="11"/>
  <c r="AG80" i="11"/>
  <c r="AQ80" i="11"/>
  <c r="AF80" i="11"/>
  <c r="AH80" i="11"/>
  <c r="AO80" i="11"/>
  <c r="AI80" i="11"/>
  <c r="AO9" i="11"/>
  <c r="AN9" i="11"/>
  <c r="AQ9" i="11"/>
  <c r="AH9" i="11"/>
  <c r="AG9" i="11"/>
  <c r="AF9" i="11"/>
  <c r="AP9" i="11"/>
  <c r="AI9" i="11"/>
  <c r="AF73" i="11"/>
  <c r="AO73" i="11"/>
  <c r="AG73" i="11"/>
  <c r="AP73" i="11"/>
  <c r="AI73" i="11"/>
  <c r="AH73" i="11"/>
  <c r="AF65" i="11"/>
  <c r="AN65" i="11"/>
  <c r="AG65" i="11"/>
  <c r="AO65" i="11"/>
  <c r="AI65" i="11"/>
  <c r="AQ65" i="11"/>
  <c r="AH65" i="11"/>
  <c r="AP65" i="11"/>
  <c r="AQ75" i="11"/>
  <c r="AG67" i="11"/>
  <c r="AO67" i="11"/>
  <c r="AH67" i="11"/>
  <c r="AP67" i="11"/>
  <c r="AF67" i="11"/>
  <c r="AN67" i="11"/>
  <c r="AQ67" i="11"/>
  <c r="AI67" i="11"/>
  <c r="AH54" i="11"/>
  <c r="AQ54" i="11"/>
  <c r="AI54" i="11"/>
  <c r="AO54" i="11"/>
  <c r="AG54" i="11"/>
  <c r="AF54" i="11"/>
  <c r="AP54" i="11"/>
  <c r="AP20" i="11"/>
  <c r="AG20" i="11"/>
  <c r="AF20" i="11"/>
  <c r="AI20" i="11"/>
  <c r="AO20" i="11"/>
  <c r="AH20" i="11"/>
  <c r="AN20" i="11"/>
  <c r="AQ20" i="11"/>
  <c r="AG59" i="11"/>
  <c r="AO59" i="11"/>
  <c r="AN59" i="11"/>
  <c r="AF59" i="11"/>
  <c r="AP59" i="11"/>
  <c r="AI59" i="11"/>
  <c r="AQ59" i="11"/>
  <c r="AH59" i="11"/>
  <c r="AG51" i="11"/>
  <c r="AO51" i="11"/>
  <c r="AF51" i="11"/>
  <c r="AP51" i="11"/>
  <c r="AH51" i="11"/>
  <c r="AQ51" i="11"/>
  <c r="AN51" i="11"/>
  <c r="AI51" i="11"/>
  <c r="AH35" i="11"/>
  <c r="AG35" i="11"/>
  <c r="AP35" i="11"/>
  <c r="AO35" i="11"/>
  <c r="AN35" i="11"/>
  <c r="AQ35" i="11"/>
  <c r="AI35" i="11"/>
  <c r="AF35" i="11"/>
  <c r="AO23" i="11"/>
  <c r="AN23" i="11"/>
  <c r="AQ23" i="11"/>
  <c r="AH23" i="11"/>
  <c r="AG23" i="11"/>
  <c r="AF23" i="11"/>
  <c r="AP23" i="11"/>
  <c r="AI23" i="11"/>
  <c r="AO15" i="11"/>
  <c r="AN15" i="11"/>
  <c r="AQ15" i="11"/>
  <c r="AH15" i="11"/>
  <c r="AG15" i="11"/>
  <c r="AF15" i="11"/>
  <c r="AP15" i="11"/>
  <c r="AI15" i="11"/>
  <c r="AG47" i="11"/>
  <c r="AH47" i="11"/>
  <c r="AQ47" i="11"/>
  <c r="AP47" i="11"/>
  <c r="AI47" i="11"/>
  <c r="AN47" i="11"/>
  <c r="AF47" i="11"/>
  <c r="AO47" i="11"/>
  <c r="AP27" i="11"/>
  <c r="AO27" i="11"/>
  <c r="AF27" i="11"/>
  <c r="AI27" i="11"/>
  <c r="AH27" i="11"/>
  <c r="AG27" i="11"/>
  <c r="AN27" i="11"/>
  <c r="AQ27" i="11"/>
  <c r="AO7" i="11"/>
  <c r="AN7" i="11"/>
  <c r="AQ7" i="11"/>
  <c r="AH7" i="11"/>
  <c r="AG7" i="11"/>
  <c r="AF7" i="11"/>
  <c r="AP7" i="11"/>
  <c r="AI7" i="11"/>
  <c r="AO31" i="11"/>
  <c r="AN31" i="11"/>
  <c r="AQ31" i="11"/>
  <c r="AH31" i="11"/>
  <c r="AG31" i="11"/>
  <c r="AF31" i="11"/>
  <c r="AP31" i="11"/>
  <c r="AI31" i="11"/>
  <c r="AF11" i="11"/>
  <c r="AI11" i="11"/>
  <c r="AN11" i="11"/>
  <c r="AQ11" i="11"/>
  <c r="AP11" i="11"/>
  <c r="AO11" i="11"/>
  <c r="AG11" i="11"/>
  <c r="AH11" i="11"/>
  <c r="AI258" i="11"/>
  <c r="AQ258" i="11"/>
  <c r="AF258" i="11"/>
  <c r="AG258" i="11"/>
  <c r="AH258" i="11"/>
  <c r="AP258" i="11"/>
  <c r="AO258" i="11"/>
  <c r="AN258" i="11"/>
  <c r="AQ259" i="11"/>
  <c r="AI262" i="11"/>
  <c r="AG262" i="11"/>
  <c r="AO262" i="11"/>
  <c r="AF262" i="11"/>
  <c r="AH262" i="11"/>
  <c r="AN262" i="11"/>
  <c r="AP262" i="11"/>
  <c r="AQ262" i="11"/>
  <c r="AF252" i="11"/>
  <c r="AO252" i="11"/>
  <c r="AN252" i="11"/>
  <c r="AH252" i="11"/>
  <c r="AQ252" i="11"/>
  <c r="AP252" i="11"/>
  <c r="AI252" i="11"/>
  <c r="AG252" i="11"/>
  <c r="AF135" i="11"/>
  <c r="AN135" i="11"/>
  <c r="AI135" i="11"/>
  <c r="AG135" i="11"/>
  <c r="AP135" i="11"/>
  <c r="AH135" i="11"/>
  <c r="AO135" i="11"/>
  <c r="AG251" i="11"/>
  <c r="AI251" i="11"/>
  <c r="AP251" i="11"/>
  <c r="AF251" i="11"/>
  <c r="AH251" i="11"/>
  <c r="AO251" i="11"/>
  <c r="AN251" i="11"/>
  <c r="AG243" i="11"/>
  <c r="AI243" i="11"/>
  <c r="AQ243" i="11"/>
  <c r="AP243" i="11"/>
  <c r="AF243" i="11"/>
  <c r="AH243" i="11"/>
  <c r="AO243" i="11"/>
  <c r="AN243" i="11"/>
  <c r="AF146" i="11"/>
  <c r="AG146" i="11"/>
  <c r="AI146" i="11"/>
  <c r="AH146" i="11"/>
  <c r="AO146" i="11"/>
  <c r="AN146" i="11"/>
  <c r="AH131" i="11"/>
  <c r="AP131" i="11"/>
  <c r="AG131" i="11"/>
  <c r="AN131" i="11"/>
  <c r="AI131" i="11"/>
  <c r="AO131" i="11"/>
  <c r="AF131" i="11"/>
  <c r="AF264" i="11"/>
  <c r="AH264" i="11"/>
  <c r="AO264" i="11"/>
  <c r="AQ264" i="11"/>
  <c r="AG264" i="11"/>
  <c r="AI264" i="11"/>
  <c r="AP264" i="11"/>
  <c r="AN264" i="11"/>
  <c r="AF269" i="11"/>
  <c r="AI269" i="11"/>
  <c r="AO269" i="11"/>
  <c r="AG269" i="11"/>
  <c r="AH269" i="11"/>
  <c r="AN269" i="11"/>
  <c r="AG261" i="11"/>
  <c r="AI261" i="11"/>
  <c r="AN261" i="11"/>
  <c r="AQ261" i="11"/>
  <c r="AO261" i="11"/>
  <c r="AP261" i="11"/>
  <c r="AH261" i="11"/>
  <c r="AF261" i="11"/>
  <c r="AQ207" i="11"/>
  <c r="AQ146" i="11"/>
  <c r="AP269" i="11"/>
  <c r="AF265" i="11"/>
  <c r="AH265" i="11"/>
  <c r="AI265" i="11"/>
  <c r="AO265" i="11"/>
  <c r="AG265" i="11"/>
  <c r="AN265" i="11"/>
  <c r="AG250" i="11"/>
  <c r="AO250" i="11"/>
  <c r="AP250" i="11"/>
  <c r="AQ250" i="11"/>
  <c r="AI250" i="11"/>
  <c r="AF250" i="11"/>
  <c r="AN250" i="11"/>
  <c r="AH250" i="11"/>
  <c r="AQ142" i="11"/>
  <c r="AI260" i="11"/>
  <c r="AG260" i="11"/>
  <c r="AN260" i="11"/>
  <c r="AO260" i="11"/>
  <c r="AF260" i="11"/>
  <c r="AQ260" i="11"/>
  <c r="AP260" i="11"/>
  <c r="AH260" i="11"/>
  <c r="AI256" i="11"/>
  <c r="AG256" i="11"/>
  <c r="AF256" i="11"/>
  <c r="AO256" i="11"/>
  <c r="AQ256" i="11"/>
  <c r="AP256" i="11"/>
  <c r="AN256" i="11"/>
  <c r="AH256" i="11"/>
  <c r="AF248" i="11"/>
  <c r="AG248" i="11"/>
  <c r="AI248" i="11"/>
  <c r="AO248" i="11"/>
  <c r="AP248" i="11"/>
  <c r="AH248" i="11"/>
  <c r="AG244" i="11"/>
  <c r="AF244" i="11"/>
  <c r="AH244" i="11"/>
  <c r="AO244" i="11"/>
  <c r="AP244" i="11"/>
  <c r="AI244" i="11"/>
  <c r="AN244" i="11"/>
  <c r="AF232" i="11"/>
  <c r="AG232" i="11"/>
  <c r="AN232" i="11"/>
  <c r="AI232" i="11"/>
  <c r="AO232" i="11"/>
  <c r="AQ232" i="11"/>
  <c r="AP232" i="11"/>
  <c r="AH232" i="11"/>
  <c r="AF224" i="11"/>
  <c r="AG224" i="11"/>
  <c r="AN224" i="11"/>
  <c r="AI224" i="11"/>
  <c r="AQ224" i="11"/>
  <c r="AO224" i="11"/>
  <c r="AP224" i="11"/>
  <c r="AH224" i="11"/>
  <c r="AG220" i="11"/>
  <c r="AO220" i="11"/>
  <c r="AI220" i="11"/>
  <c r="AQ220" i="11"/>
  <c r="AN220" i="11"/>
  <c r="AF220" i="11"/>
  <c r="AP220" i="11"/>
  <c r="AH220" i="11"/>
  <c r="AQ216" i="11"/>
  <c r="AI212" i="11"/>
  <c r="AH212" i="11"/>
  <c r="AQ212" i="11"/>
  <c r="AF212" i="11"/>
  <c r="AG212" i="11"/>
  <c r="AO212" i="11"/>
  <c r="AN212" i="11"/>
  <c r="AP212" i="11"/>
  <c r="AF143" i="11"/>
  <c r="AI143" i="11"/>
  <c r="AG143" i="11"/>
  <c r="AO143" i="11"/>
  <c r="AH143" i="11"/>
  <c r="AN143" i="11"/>
  <c r="AO238" i="11"/>
  <c r="AG238" i="11"/>
  <c r="AF238" i="11"/>
  <c r="AN238" i="11"/>
  <c r="AH238" i="11"/>
  <c r="AQ238" i="11"/>
  <c r="AI238" i="11"/>
  <c r="AP238" i="11"/>
  <c r="AF230" i="11"/>
  <c r="AN230" i="11"/>
  <c r="AI230" i="11"/>
  <c r="AG230" i="11"/>
  <c r="AQ230" i="11"/>
  <c r="AO230" i="11"/>
  <c r="AP230" i="11"/>
  <c r="AH230" i="11"/>
  <c r="AF193" i="11"/>
  <c r="AG193" i="11"/>
  <c r="AI193" i="11"/>
  <c r="AQ193" i="11"/>
  <c r="AH193" i="11"/>
  <c r="AO193" i="11"/>
  <c r="AN193" i="11"/>
  <c r="AF189" i="11"/>
  <c r="AG189" i="11"/>
  <c r="AI189" i="11"/>
  <c r="AQ189" i="11"/>
  <c r="AH189" i="11"/>
  <c r="AO189" i="11"/>
  <c r="AN189" i="11"/>
  <c r="AF185" i="11"/>
  <c r="AG185" i="11"/>
  <c r="AI185" i="11"/>
  <c r="AQ185" i="11"/>
  <c r="AH185" i="11"/>
  <c r="AO185" i="11"/>
  <c r="AN185" i="11"/>
  <c r="AF181" i="11"/>
  <c r="AG181" i="11"/>
  <c r="AI181" i="11"/>
  <c r="AQ181" i="11"/>
  <c r="AH181" i="11"/>
  <c r="AO181" i="11"/>
  <c r="AN181" i="11"/>
  <c r="AF177" i="11"/>
  <c r="AG177" i="11"/>
  <c r="AI177" i="11"/>
  <c r="AQ177" i="11"/>
  <c r="AH177" i="11"/>
  <c r="AO177" i="11"/>
  <c r="AN177" i="11"/>
  <c r="AF173" i="11"/>
  <c r="AG173" i="11"/>
  <c r="AI173" i="11"/>
  <c r="AQ173" i="11"/>
  <c r="AH173" i="11"/>
  <c r="AO173" i="11"/>
  <c r="AN173" i="11"/>
  <c r="AF169" i="11"/>
  <c r="AG169" i="11"/>
  <c r="AI169" i="11"/>
  <c r="AQ169" i="11"/>
  <c r="AH169" i="11"/>
  <c r="AO169" i="11"/>
  <c r="AN169" i="11"/>
  <c r="AF150" i="11"/>
  <c r="AG150" i="11"/>
  <c r="AI150" i="11"/>
  <c r="AO150" i="11"/>
  <c r="AH150" i="11"/>
  <c r="AN150" i="11"/>
  <c r="AH138" i="11"/>
  <c r="AP138" i="11"/>
  <c r="AG138" i="11"/>
  <c r="AQ138" i="11"/>
  <c r="AN138" i="11"/>
  <c r="AF138" i="11"/>
  <c r="AI138" i="11"/>
  <c r="AO138" i="11"/>
  <c r="AF154" i="11"/>
  <c r="AO154" i="11"/>
  <c r="AH154" i="11"/>
  <c r="AG154" i="11"/>
  <c r="AI154" i="11"/>
  <c r="AN154" i="11"/>
  <c r="AP150" i="11"/>
  <c r="AP146" i="11"/>
  <c r="AQ126" i="11"/>
  <c r="AF126" i="11"/>
  <c r="AI126" i="11"/>
  <c r="AG126" i="11"/>
  <c r="AH126" i="11"/>
  <c r="AO126" i="11"/>
  <c r="AP126" i="11"/>
  <c r="AN118" i="11"/>
  <c r="AH164" i="11"/>
  <c r="AI164" i="11"/>
  <c r="AG164" i="11"/>
  <c r="AP164" i="11"/>
  <c r="AQ164" i="11"/>
  <c r="AF164" i="11"/>
  <c r="AO164" i="11"/>
  <c r="AN164" i="11"/>
  <c r="AG140" i="11"/>
  <c r="AO140" i="11"/>
  <c r="AI140" i="11"/>
  <c r="AQ140" i="11"/>
  <c r="AH140" i="11"/>
  <c r="AN140" i="11"/>
  <c r="AP140" i="11"/>
  <c r="AF140" i="11"/>
  <c r="AQ129" i="11"/>
  <c r="AI129" i="11"/>
  <c r="AF129" i="11"/>
  <c r="AG129" i="11"/>
  <c r="AH129" i="11"/>
  <c r="AP129" i="11"/>
  <c r="AO129" i="11"/>
  <c r="AQ121" i="11"/>
  <c r="AI121" i="11"/>
  <c r="AF121" i="11"/>
  <c r="AG121" i="11"/>
  <c r="AH121" i="11"/>
  <c r="AP121" i="11"/>
  <c r="AO121" i="11"/>
  <c r="AI75" i="11"/>
  <c r="AF75" i="11"/>
  <c r="AO75" i="11"/>
  <c r="AH75" i="11"/>
  <c r="AG75" i="11"/>
  <c r="AP75" i="11"/>
  <c r="AG115" i="11"/>
  <c r="AQ115" i="11"/>
  <c r="AF115" i="11"/>
  <c r="AI115" i="11"/>
  <c r="AH115" i="11"/>
  <c r="AP115" i="11"/>
  <c r="AO115" i="11"/>
  <c r="AO39" i="11"/>
  <c r="AG39" i="11"/>
  <c r="AQ39" i="11"/>
  <c r="AH39" i="11"/>
  <c r="AF39" i="11"/>
  <c r="AI39" i="11"/>
  <c r="AP39" i="11"/>
  <c r="AN39" i="11"/>
  <c r="AN113" i="11"/>
  <c r="AI109" i="11"/>
  <c r="AO109" i="11"/>
  <c r="AG109" i="11"/>
  <c r="AQ109" i="11"/>
  <c r="AF109" i="11"/>
  <c r="AN109" i="11"/>
  <c r="AH109" i="11"/>
  <c r="AP109" i="11"/>
  <c r="AI105" i="11"/>
  <c r="AO105" i="11"/>
  <c r="AG105" i="11"/>
  <c r="AQ105" i="11"/>
  <c r="AF105" i="11"/>
  <c r="AN105" i="11"/>
  <c r="AH105" i="11"/>
  <c r="AP105" i="11"/>
  <c r="AI101" i="11"/>
  <c r="AN101" i="11"/>
  <c r="AF101" i="11"/>
  <c r="AQ101" i="11"/>
  <c r="AH101" i="11"/>
  <c r="AP101" i="11"/>
  <c r="AG101" i="11"/>
  <c r="AO101" i="11"/>
  <c r="AQ79" i="11"/>
  <c r="AI64" i="11"/>
  <c r="AF64" i="11"/>
  <c r="AO64" i="11"/>
  <c r="AH64" i="11"/>
  <c r="AQ64" i="11"/>
  <c r="AG64" i="11"/>
  <c r="AP64" i="11"/>
  <c r="AG22" i="11"/>
  <c r="AO22" i="11"/>
  <c r="AN22" i="11"/>
  <c r="AQ22" i="11"/>
  <c r="AH22" i="11"/>
  <c r="AI22" i="11"/>
  <c r="AF22" i="11"/>
  <c r="AP22" i="11"/>
  <c r="AI95" i="11"/>
  <c r="AF95" i="11"/>
  <c r="AQ95" i="11"/>
  <c r="AN95" i="11"/>
  <c r="AH95" i="11"/>
  <c r="AP95" i="11"/>
  <c r="AG95" i="11"/>
  <c r="AO95" i="11"/>
  <c r="AP91" i="11"/>
  <c r="AO91" i="11"/>
  <c r="AF91" i="11"/>
  <c r="AI91" i="11"/>
  <c r="AN91" i="11"/>
  <c r="AQ91" i="11"/>
  <c r="AH91" i="11"/>
  <c r="AG91" i="11"/>
  <c r="AP87" i="11"/>
  <c r="AO87" i="11"/>
  <c r="AF87" i="11"/>
  <c r="AI87" i="11"/>
  <c r="AN87" i="11"/>
  <c r="AQ87" i="11"/>
  <c r="AH87" i="11"/>
  <c r="AG87" i="11"/>
  <c r="AP83" i="11"/>
  <c r="AO83" i="11"/>
  <c r="AF83" i="11"/>
  <c r="AI83" i="11"/>
  <c r="AN83" i="11"/>
  <c r="AQ83" i="11"/>
  <c r="AH83" i="11"/>
  <c r="AG83" i="11"/>
  <c r="AP79" i="11"/>
  <c r="AO33" i="11"/>
  <c r="AH33" i="11"/>
  <c r="AG33" i="11"/>
  <c r="AP33" i="11"/>
  <c r="AN33" i="11"/>
  <c r="AQ33" i="11"/>
  <c r="AF33" i="11"/>
  <c r="AI33" i="11"/>
  <c r="AF19" i="11"/>
  <c r="AI19" i="11"/>
  <c r="AN19" i="11"/>
  <c r="AQ19" i="11"/>
  <c r="AP19" i="11"/>
  <c r="AO19" i="11"/>
  <c r="AH19" i="11"/>
  <c r="AG19" i="11"/>
  <c r="AN72" i="11"/>
  <c r="AN64" i="11"/>
  <c r="AP74" i="11"/>
  <c r="AN66" i="11"/>
  <c r="AG34" i="11"/>
  <c r="AO34" i="11"/>
  <c r="AN34" i="11"/>
  <c r="AQ34" i="11"/>
  <c r="AH34" i="11"/>
  <c r="AF34" i="11"/>
  <c r="AI34" i="11"/>
  <c r="AP34" i="11"/>
  <c r="AN58" i="11"/>
  <c r="AN50" i="11"/>
  <c r="AG30" i="11"/>
  <c r="AO30" i="11"/>
  <c r="AN30" i="11"/>
  <c r="AQ30" i="11"/>
  <c r="AH30" i="11"/>
  <c r="AI30" i="11"/>
  <c r="AF30" i="11"/>
  <c r="AP30" i="11"/>
  <c r="AH42" i="11"/>
  <c r="AQ42" i="11"/>
  <c r="AP42" i="11"/>
  <c r="AO42" i="11"/>
  <c r="AF42" i="11"/>
  <c r="AG42" i="11"/>
  <c r="AI42" i="11"/>
  <c r="AN42" i="11"/>
  <c r="AO38" i="11"/>
  <c r="AH38" i="11"/>
  <c r="AG38" i="11"/>
  <c r="AQ38" i="11"/>
  <c r="AP38" i="11"/>
  <c r="AF38" i="11"/>
  <c r="AI38" i="11"/>
  <c r="AN38" i="11"/>
  <c r="AG18" i="11"/>
  <c r="AO18" i="11"/>
  <c r="AN18" i="11"/>
  <c r="AQ18" i="11"/>
  <c r="AH18" i="11"/>
  <c r="AF18" i="11"/>
  <c r="AI18" i="11"/>
  <c r="AP18" i="11"/>
  <c r="AG14" i="11"/>
  <c r="AO14" i="11"/>
  <c r="AN14" i="11"/>
  <c r="AQ14" i="11"/>
  <c r="AH14" i="11"/>
  <c r="AI14" i="11"/>
  <c r="AF14" i="11"/>
  <c r="AP14" i="11"/>
  <c r="AO5" i="11"/>
  <c r="AP5" i="11"/>
  <c r="AF5" i="11"/>
  <c r="AI5" i="11"/>
  <c r="AH5" i="11"/>
  <c r="AG5" i="11"/>
  <c r="AN5" i="11"/>
  <c r="AQ5" i="11"/>
  <c r="AO46" i="11"/>
  <c r="AH46" i="11"/>
  <c r="AG46" i="11"/>
  <c r="AQ46" i="11"/>
  <c r="AP46" i="11"/>
  <c r="AF46" i="11"/>
  <c r="AI46" i="11"/>
  <c r="AN46" i="11"/>
  <c r="AG26" i="11"/>
  <c r="AO26" i="11"/>
  <c r="AN26" i="11"/>
  <c r="AQ26" i="11"/>
  <c r="AH26" i="11"/>
  <c r="AF26" i="11"/>
  <c r="AI26" i="11"/>
  <c r="AP26" i="11"/>
  <c r="AG236" i="11"/>
  <c r="AN236" i="11"/>
  <c r="AO236" i="11"/>
  <c r="AP236" i="11"/>
  <c r="AI236" i="11"/>
  <c r="AF236" i="11"/>
  <c r="AQ236" i="11"/>
  <c r="AH236" i="11"/>
  <c r="AG239" i="11"/>
  <c r="AI239" i="11"/>
  <c r="AP239" i="11"/>
  <c r="AF239" i="11"/>
  <c r="AN239" i="11"/>
  <c r="AH239" i="11"/>
  <c r="AO239" i="11"/>
  <c r="AF199" i="11"/>
  <c r="AG199" i="11"/>
  <c r="AP199" i="11"/>
  <c r="AH199" i="11"/>
  <c r="AI199" i="11"/>
  <c r="AO199" i="11"/>
  <c r="AN199" i="11"/>
  <c r="AG165" i="11"/>
  <c r="AI165" i="11"/>
  <c r="AQ165" i="11"/>
  <c r="AH165" i="11"/>
  <c r="AF165" i="11"/>
  <c r="AO165" i="11"/>
  <c r="AN165" i="11"/>
  <c r="AQ153" i="11"/>
  <c r="AH153" i="11"/>
  <c r="AG153" i="11"/>
  <c r="AP153" i="11"/>
  <c r="AO153" i="11"/>
  <c r="AI153" i="11"/>
  <c r="AF153" i="11"/>
  <c r="AN153" i="11"/>
  <c r="AQ131" i="11"/>
  <c r="AQ124" i="11"/>
  <c r="AF124" i="11"/>
  <c r="AI124" i="11"/>
  <c r="AG124" i="11"/>
  <c r="AO124" i="11"/>
  <c r="AH124" i="11"/>
  <c r="AP124" i="11"/>
  <c r="AF159" i="11"/>
  <c r="AH159" i="11"/>
  <c r="AO159" i="11"/>
  <c r="AI159" i="11"/>
  <c r="AP159" i="11"/>
  <c r="AG159" i="11"/>
  <c r="AN159" i="11"/>
  <c r="AQ127" i="11"/>
  <c r="AI127" i="11"/>
  <c r="AF127" i="11"/>
  <c r="AG127" i="11"/>
  <c r="AH127" i="11"/>
  <c r="AP127" i="11"/>
  <c r="AO127" i="11"/>
  <c r="AQ119" i="11"/>
  <c r="AI119" i="11"/>
  <c r="AF119" i="11"/>
  <c r="AG119" i="11"/>
  <c r="AH119" i="11"/>
  <c r="AP119" i="11"/>
  <c r="AO119" i="11"/>
  <c r="AN97" i="11"/>
  <c r="AF97" i="11"/>
  <c r="AI97" i="11"/>
  <c r="AQ97" i="11"/>
  <c r="AH97" i="11"/>
  <c r="AP97" i="11"/>
  <c r="AG97" i="11"/>
  <c r="AO97" i="11"/>
  <c r="AH79" i="11"/>
  <c r="AO79" i="11"/>
  <c r="AF79" i="11"/>
  <c r="AI79" i="11"/>
  <c r="AG79" i="11"/>
  <c r="AI72" i="11"/>
  <c r="AF72" i="11"/>
  <c r="AO72" i="11"/>
  <c r="AH72" i="11"/>
  <c r="AQ72" i="11"/>
  <c r="AG72" i="11"/>
  <c r="AP72" i="11"/>
  <c r="AQ118" i="11"/>
  <c r="AF118" i="11"/>
  <c r="AI118" i="11"/>
  <c r="AG118" i="11"/>
  <c r="AH118" i="11"/>
  <c r="AO118" i="11"/>
  <c r="AP118" i="11"/>
  <c r="AG114" i="11"/>
  <c r="AQ114" i="11"/>
  <c r="AF114" i="11"/>
  <c r="AI114" i="11"/>
  <c r="AH114" i="11"/>
  <c r="AO114" i="11"/>
  <c r="AP114" i="11"/>
  <c r="AI81" i="11"/>
  <c r="AG81" i="11"/>
  <c r="AH81" i="11"/>
  <c r="AF81" i="11"/>
  <c r="AQ81" i="11"/>
  <c r="AO81" i="11"/>
  <c r="AG112" i="11"/>
  <c r="AI112" i="11"/>
  <c r="AF112" i="11"/>
  <c r="AQ112" i="11"/>
  <c r="AN112" i="11"/>
  <c r="AO112" i="11"/>
  <c r="AP112" i="11"/>
  <c r="AH112" i="11"/>
  <c r="AI108" i="11"/>
  <c r="AO108" i="11"/>
  <c r="AG108" i="11"/>
  <c r="AQ108" i="11"/>
  <c r="AF108" i="11"/>
  <c r="AN108" i="11"/>
  <c r="AH108" i="11"/>
  <c r="AP108" i="11"/>
  <c r="AI104" i="11"/>
  <c r="AO104" i="11"/>
  <c r="AG104" i="11"/>
  <c r="AQ104" i="11"/>
  <c r="AF104" i="11"/>
  <c r="AN104" i="11"/>
  <c r="AH104" i="11"/>
  <c r="AP104" i="11"/>
  <c r="AF58" i="11"/>
  <c r="AO58" i="11"/>
  <c r="AP58" i="11"/>
  <c r="AG58" i="11"/>
  <c r="AQ58" i="11"/>
  <c r="AI58" i="11"/>
  <c r="AH58" i="11"/>
  <c r="AP90" i="11"/>
  <c r="AO90" i="11"/>
  <c r="AF90" i="11"/>
  <c r="AI90" i="11"/>
  <c r="AN90" i="11"/>
  <c r="AQ90" i="11"/>
  <c r="AH90" i="11"/>
  <c r="AG90" i="11"/>
  <c r="AP86" i="11"/>
  <c r="AO86" i="11"/>
  <c r="AF86" i="11"/>
  <c r="AI86" i="11"/>
  <c r="AN86" i="11"/>
  <c r="AQ86" i="11"/>
  <c r="AH86" i="11"/>
  <c r="AG86" i="11"/>
  <c r="AP82" i="11"/>
  <c r="AO82" i="11"/>
  <c r="AF82" i="11"/>
  <c r="AI82" i="11"/>
  <c r="AN82" i="11"/>
  <c r="AH82" i="11"/>
  <c r="AG82" i="11"/>
  <c r="AQ82" i="11"/>
  <c r="AH74" i="11"/>
  <c r="AQ74" i="11"/>
  <c r="AI74" i="11"/>
  <c r="AG74" i="11"/>
  <c r="AO74" i="11"/>
  <c r="AF74" i="11"/>
  <c r="AN74" i="11"/>
  <c r="AH70" i="11"/>
  <c r="AQ70" i="11"/>
  <c r="AI70" i="11"/>
  <c r="AG70" i="11"/>
  <c r="AP70" i="11"/>
  <c r="AO70" i="11"/>
  <c r="AF70" i="11"/>
  <c r="AH62" i="11"/>
  <c r="AQ62" i="11"/>
  <c r="AI62" i="11"/>
  <c r="AG62" i="11"/>
  <c r="AP62" i="11"/>
  <c r="AO62" i="11"/>
  <c r="AF62" i="11"/>
  <c r="AH53" i="11"/>
  <c r="AP53" i="11"/>
  <c r="AN53" i="11"/>
  <c r="AF53" i="11"/>
  <c r="AO53" i="11"/>
  <c r="AI53" i="11"/>
  <c r="AQ53" i="11"/>
  <c r="AG53" i="11"/>
  <c r="AF57" i="11"/>
  <c r="AN57" i="11"/>
  <c r="AG57" i="11"/>
  <c r="AP57" i="11"/>
  <c r="AH57" i="11"/>
  <c r="AQ57" i="11"/>
  <c r="AO57" i="11"/>
  <c r="AI57" i="11"/>
  <c r="AG10" i="11"/>
  <c r="AO10" i="11"/>
  <c r="AN10" i="11"/>
  <c r="AQ10" i="11"/>
  <c r="AH10" i="11"/>
  <c r="AF10" i="11"/>
  <c r="AI10" i="11"/>
  <c r="AP10" i="11"/>
  <c r="AF29" i="11"/>
  <c r="AI29" i="11"/>
  <c r="AN29" i="11"/>
  <c r="AQ29" i="11"/>
  <c r="AH29" i="11"/>
  <c r="AP29" i="11"/>
  <c r="AG29" i="11"/>
  <c r="AO29" i="11"/>
  <c r="AH13" i="11"/>
  <c r="AG13" i="11"/>
  <c r="AP13" i="11"/>
  <c r="AN13" i="11"/>
  <c r="AI13" i="11"/>
  <c r="AQ13" i="11"/>
  <c r="AF13" i="11"/>
  <c r="AO13" i="11"/>
  <c r="AF49" i="11"/>
  <c r="AN49" i="11"/>
  <c r="AH49" i="11"/>
  <c r="AQ49" i="11"/>
  <c r="AI49" i="11"/>
  <c r="AG49" i="11"/>
  <c r="AP49" i="11"/>
  <c r="AO49" i="11"/>
  <c r="AO41" i="11"/>
  <c r="AG41" i="11"/>
  <c r="AH41" i="11"/>
  <c r="AQ41" i="11"/>
  <c r="AF41" i="11"/>
  <c r="AP41" i="11"/>
  <c r="AI41" i="11"/>
  <c r="AN41" i="11"/>
  <c r="AH37" i="11"/>
  <c r="AQ37" i="11"/>
  <c r="AF37" i="11"/>
  <c r="AP37" i="11"/>
  <c r="AG37" i="11"/>
  <c r="AI37" i="11"/>
  <c r="AO37" i="11"/>
  <c r="AN37" i="11"/>
  <c r="AO25" i="11"/>
  <c r="AP25" i="11"/>
  <c r="AF25" i="11"/>
  <c r="AI25" i="11"/>
  <c r="AH25" i="11"/>
  <c r="AG25" i="11"/>
  <c r="AQ25" i="11"/>
  <c r="AN25" i="11"/>
  <c r="AO17" i="11"/>
  <c r="AF17" i="11"/>
  <c r="AI17" i="11"/>
  <c r="AN17" i="11"/>
  <c r="AQ17" i="11"/>
  <c r="AH17" i="11"/>
  <c r="AP17" i="11"/>
  <c r="AG17" i="11"/>
  <c r="AN259" i="11"/>
  <c r="AG259" i="11"/>
  <c r="AI259" i="11"/>
  <c r="AF259" i="11"/>
  <c r="AH259" i="11"/>
  <c r="AO259" i="11"/>
  <c r="AP259" i="11"/>
  <c r="AG241" i="11"/>
  <c r="AI241" i="11"/>
  <c r="AQ241" i="11"/>
  <c r="AH241" i="11"/>
  <c r="AO241" i="11"/>
  <c r="AN241" i="11"/>
  <c r="AP241" i="11"/>
  <c r="AF241" i="11"/>
  <c r="AI132" i="11"/>
  <c r="AQ132" i="11"/>
  <c r="AG132" i="11"/>
  <c r="AP132" i="11"/>
  <c r="AN132" i="11"/>
  <c r="AH132" i="11"/>
  <c r="AO132" i="11"/>
  <c r="AF132" i="11"/>
  <c r="AF207" i="11"/>
  <c r="AG207" i="11"/>
  <c r="AP207" i="11"/>
  <c r="AH207" i="11"/>
  <c r="AI207" i="11"/>
  <c r="AO207" i="11"/>
  <c r="AN207" i="11"/>
  <c r="AF195" i="11"/>
  <c r="AG195" i="11"/>
  <c r="AP195" i="11"/>
  <c r="AH195" i="11"/>
  <c r="AI195" i="11"/>
  <c r="AO195" i="11"/>
  <c r="AN195" i="11"/>
  <c r="AF163" i="11"/>
  <c r="AI163" i="11"/>
  <c r="AG163" i="11"/>
  <c r="AP163" i="11"/>
  <c r="AO163" i="11"/>
  <c r="AH163" i="11"/>
  <c r="AN163" i="11"/>
  <c r="AF142" i="11"/>
  <c r="AI142" i="11"/>
  <c r="AG142" i="11"/>
  <c r="AO142" i="11"/>
  <c r="AH142" i="11"/>
  <c r="AN142" i="11"/>
  <c r="AI253" i="11"/>
  <c r="AG253" i="11"/>
  <c r="AH253" i="11"/>
  <c r="AO253" i="11"/>
  <c r="AQ253" i="11"/>
  <c r="AN253" i="11"/>
  <c r="AP253" i="11"/>
  <c r="AF253" i="11"/>
  <c r="AF235" i="11"/>
  <c r="AO235" i="11"/>
  <c r="AI235" i="11"/>
  <c r="AQ235" i="11"/>
  <c r="AN235" i="11"/>
  <c r="AG235" i="11"/>
  <c r="AP235" i="11"/>
  <c r="AH235" i="11"/>
  <c r="AG255" i="11"/>
  <c r="AI255" i="11"/>
  <c r="AQ255" i="11"/>
  <c r="AP255" i="11"/>
  <c r="AF255" i="11"/>
  <c r="AN255" i="11"/>
  <c r="AH255" i="11"/>
  <c r="AO255" i="11"/>
  <c r="AQ249" i="11"/>
  <c r="AG249" i="11"/>
  <c r="AI249" i="11"/>
  <c r="AH249" i="11"/>
  <c r="AO249" i="11"/>
  <c r="AN249" i="11"/>
  <c r="AP249" i="11"/>
  <c r="AF249" i="11"/>
  <c r="AF228" i="11"/>
  <c r="AG228" i="11"/>
  <c r="AN228" i="11"/>
  <c r="AI228" i="11"/>
  <c r="AQ228" i="11"/>
  <c r="AO228" i="11"/>
  <c r="AP228" i="11"/>
  <c r="AH228" i="11"/>
  <c r="AQ203" i="11"/>
  <c r="AP196" i="11"/>
  <c r="AF272" i="11"/>
  <c r="AH272" i="11"/>
  <c r="AO272" i="11"/>
  <c r="AQ272" i="11"/>
  <c r="AG272" i="11"/>
  <c r="AI272" i="11"/>
  <c r="AN272" i="11"/>
  <c r="AP272" i="11"/>
  <c r="AN240" i="11"/>
  <c r="AO234" i="11"/>
  <c r="AI234" i="11"/>
  <c r="AF234" i="11"/>
  <c r="AQ234" i="11"/>
  <c r="AG234" i="11"/>
  <c r="AN234" i="11"/>
  <c r="AP234" i="11"/>
  <c r="AH234" i="11"/>
  <c r="AH215" i="11"/>
  <c r="AO215" i="11"/>
  <c r="AF215" i="11"/>
  <c r="AP215" i="11"/>
  <c r="AI215" i="11"/>
  <c r="AG215" i="11"/>
  <c r="AQ215" i="11"/>
  <c r="AN215" i="11"/>
  <c r="AG160" i="11"/>
  <c r="AI160" i="11"/>
  <c r="AH160" i="11"/>
  <c r="AQ160" i="11"/>
  <c r="AF160" i="11"/>
  <c r="AO160" i="11"/>
  <c r="AN160" i="11"/>
  <c r="AF147" i="11"/>
  <c r="AG147" i="11"/>
  <c r="AI147" i="11"/>
  <c r="AH147" i="11"/>
  <c r="AO147" i="11"/>
  <c r="AN147" i="11"/>
  <c r="AG246" i="11"/>
  <c r="AI246" i="11"/>
  <c r="AO246" i="11"/>
  <c r="AH246" i="11"/>
  <c r="AF246" i="11"/>
  <c r="AN246" i="11"/>
  <c r="AP246" i="11"/>
  <c r="AG242" i="11"/>
  <c r="AF242" i="11"/>
  <c r="AN242" i="11"/>
  <c r="AP242" i="11"/>
  <c r="AI242" i="11"/>
  <c r="AO242" i="11"/>
  <c r="AH242" i="11"/>
  <c r="AH218" i="11"/>
  <c r="AI218" i="11"/>
  <c r="AO218" i="11"/>
  <c r="AQ218" i="11"/>
  <c r="AP218" i="11"/>
  <c r="AN218" i="11"/>
  <c r="AF218" i="11"/>
  <c r="AG218" i="11"/>
  <c r="AO214" i="11"/>
  <c r="AI214" i="11"/>
  <c r="AP214" i="11"/>
  <c r="AH214" i="11"/>
  <c r="AF214" i="11"/>
  <c r="AG214" i="11"/>
  <c r="AN214" i="11"/>
  <c r="AH210" i="11"/>
  <c r="AI210" i="11"/>
  <c r="AO210" i="11"/>
  <c r="AP210" i="11"/>
  <c r="AN210" i="11"/>
  <c r="AF210" i="11"/>
  <c r="AG210" i="11"/>
  <c r="AF206" i="11"/>
  <c r="AG206" i="11"/>
  <c r="AH206" i="11"/>
  <c r="AI206" i="11"/>
  <c r="AO206" i="11"/>
  <c r="AN206" i="11"/>
  <c r="AF202" i="11"/>
  <c r="AG202" i="11"/>
  <c r="AH202" i="11"/>
  <c r="AI202" i="11"/>
  <c r="AO202" i="11"/>
  <c r="AN202" i="11"/>
  <c r="AF198" i="11"/>
  <c r="AG198" i="11"/>
  <c r="AH198" i="11"/>
  <c r="AI198" i="11"/>
  <c r="AO198" i="11"/>
  <c r="AN198" i="11"/>
  <c r="AF162" i="11"/>
  <c r="AI162" i="11"/>
  <c r="AG162" i="11"/>
  <c r="AO162" i="11"/>
  <c r="AH162" i="11"/>
  <c r="AN162" i="11"/>
  <c r="AH149" i="11"/>
  <c r="AG149" i="11"/>
  <c r="AP149" i="11"/>
  <c r="AF149" i="11"/>
  <c r="AO149" i="11"/>
  <c r="AQ149" i="11"/>
  <c r="AI149" i="11"/>
  <c r="AN149" i="11"/>
  <c r="AN248" i="11"/>
  <c r="AF191" i="11"/>
  <c r="AG191" i="11"/>
  <c r="AP191" i="11"/>
  <c r="AI191" i="11"/>
  <c r="AH191" i="11"/>
  <c r="AO191" i="11"/>
  <c r="AN191" i="11"/>
  <c r="AF187" i="11"/>
  <c r="AG187" i="11"/>
  <c r="AP187" i="11"/>
  <c r="AI187" i="11"/>
  <c r="AH187" i="11"/>
  <c r="AO187" i="11"/>
  <c r="AN187" i="11"/>
  <c r="AF183" i="11"/>
  <c r="AG183" i="11"/>
  <c r="AP183" i="11"/>
  <c r="AI183" i="11"/>
  <c r="AH183" i="11"/>
  <c r="AO183" i="11"/>
  <c r="AN183" i="11"/>
  <c r="AF179" i="11"/>
  <c r="AG179" i="11"/>
  <c r="AP179" i="11"/>
  <c r="AI179" i="11"/>
  <c r="AH179" i="11"/>
  <c r="AO179" i="11"/>
  <c r="AN179" i="11"/>
  <c r="AF175" i="11"/>
  <c r="AG175" i="11"/>
  <c r="AP175" i="11"/>
  <c r="AI175" i="11"/>
  <c r="AH175" i="11"/>
  <c r="AO175" i="11"/>
  <c r="AN175" i="11"/>
  <c r="AF171" i="11"/>
  <c r="AG171" i="11"/>
  <c r="AP171" i="11"/>
  <c r="AI171" i="11"/>
  <c r="AH171" i="11"/>
  <c r="AO171" i="11"/>
  <c r="AN171" i="11"/>
  <c r="AF167" i="11"/>
  <c r="AG167" i="11"/>
  <c r="AP167" i="11"/>
  <c r="AI167" i="11"/>
  <c r="AH167" i="11"/>
  <c r="AO167" i="11"/>
  <c r="AN167" i="11"/>
  <c r="AH152" i="11"/>
  <c r="AG152" i="11"/>
  <c r="AF152" i="11"/>
  <c r="AP152" i="11"/>
  <c r="AO152" i="11"/>
  <c r="AI152" i="11"/>
  <c r="AQ152" i="11"/>
  <c r="AN152" i="11"/>
  <c r="AF192" i="11"/>
  <c r="AH192" i="11"/>
  <c r="AG192" i="11"/>
  <c r="AI192" i="11"/>
  <c r="AO192" i="11"/>
  <c r="AQ192" i="11"/>
  <c r="AN192" i="11"/>
  <c r="AF188" i="11"/>
  <c r="AH188" i="11"/>
  <c r="AG188" i="11"/>
  <c r="AI188" i="11"/>
  <c r="AO188" i="11"/>
  <c r="AQ188" i="11"/>
  <c r="AN188" i="11"/>
  <c r="AF184" i="11"/>
  <c r="AH184" i="11"/>
  <c r="AG184" i="11"/>
  <c r="AI184" i="11"/>
  <c r="AQ184" i="11"/>
  <c r="AO184" i="11"/>
  <c r="AN184" i="11"/>
  <c r="AF180" i="11"/>
  <c r="AH180" i="11"/>
  <c r="AG180" i="11"/>
  <c r="AI180" i="11"/>
  <c r="AO180" i="11"/>
  <c r="AQ180" i="11"/>
  <c r="AN180" i="11"/>
  <c r="AF176" i="11"/>
  <c r="AH176" i="11"/>
  <c r="AG176" i="11"/>
  <c r="AI176" i="11"/>
  <c r="AO176" i="11"/>
  <c r="AQ176" i="11"/>
  <c r="AN176" i="11"/>
  <c r="AF172" i="11"/>
  <c r="AH172" i="11"/>
  <c r="AG172" i="11"/>
  <c r="AI172" i="11"/>
  <c r="AO172" i="11"/>
  <c r="AQ172" i="11"/>
  <c r="AN172" i="11"/>
  <c r="AF168" i="11"/>
  <c r="AH168" i="11"/>
  <c r="AG168" i="11"/>
  <c r="AI168" i="11"/>
  <c r="AQ168" i="11"/>
  <c r="AO168" i="11"/>
  <c r="AN168" i="11"/>
  <c r="AP160" i="11"/>
  <c r="AF134" i="11"/>
  <c r="AN134" i="11"/>
  <c r="AO134" i="11"/>
  <c r="AH134" i="11"/>
  <c r="AQ134" i="11"/>
  <c r="AG134" i="11"/>
  <c r="AI134" i="11"/>
  <c r="AP134" i="11"/>
  <c r="AH130" i="11"/>
  <c r="AP130" i="11"/>
  <c r="AF130" i="11"/>
  <c r="AI130" i="11"/>
  <c r="AG130" i="11"/>
  <c r="AQ130" i="11"/>
  <c r="AO130" i="11"/>
  <c r="AQ122" i="11"/>
  <c r="AF122" i="11"/>
  <c r="AI122" i="11"/>
  <c r="AG122" i="11"/>
  <c r="AH122" i="11"/>
  <c r="AO122" i="11"/>
  <c r="AP122" i="11"/>
  <c r="AH78" i="11"/>
  <c r="AP78" i="11"/>
  <c r="AF78" i="11"/>
  <c r="AO78" i="11"/>
  <c r="AG78" i="11"/>
  <c r="AQ78" i="11"/>
  <c r="AN78" i="11"/>
  <c r="AI78" i="11"/>
  <c r="AP162" i="11"/>
  <c r="AF158" i="11"/>
  <c r="AH158" i="11"/>
  <c r="AO158" i="11"/>
  <c r="AI158" i="11"/>
  <c r="AG158" i="11"/>
  <c r="AN158" i="11"/>
  <c r="AQ154" i="11"/>
  <c r="AP142" i="11"/>
  <c r="AQ125" i="11"/>
  <c r="AI125" i="11"/>
  <c r="AF125" i="11"/>
  <c r="AG125" i="11"/>
  <c r="AH125" i="11"/>
  <c r="AP125" i="11"/>
  <c r="AO125" i="11"/>
  <c r="AN79" i="11"/>
  <c r="AG137" i="11"/>
  <c r="AO137" i="11"/>
  <c r="AH137" i="11"/>
  <c r="AN137" i="11"/>
  <c r="AF137" i="11"/>
  <c r="AI137" i="11"/>
  <c r="AP137" i="11"/>
  <c r="AQ133" i="11"/>
  <c r="AF100" i="11"/>
  <c r="AN100" i="11"/>
  <c r="AI100" i="11"/>
  <c r="AH100" i="11"/>
  <c r="AP100" i="11"/>
  <c r="AG100" i="11"/>
  <c r="AO100" i="11"/>
  <c r="AO45" i="11"/>
  <c r="AG45" i="11"/>
  <c r="AH45" i="11"/>
  <c r="AQ45" i="11"/>
  <c r="AF45" i="11"/>
  <c r="AP45" i="11"/>
  <c r="AI45" i="11"/>
  <c r="AN45" i="11"/>
  <c r="AG117" i="11"/>
  <c r="AQ117" i="11"/>
  <c r="AF117" i="11"/>
  <c r="AI117" i="11"/>
  <c r="AH117" i="11"/>
  <c r="AP117" i="11"/>
  <c r="AO117" i="11"/>
  <c r="AF113" i="11"/>
  <c r="AG113" i="11"/>
  <c r="AQ113" i="11"/>
  <c r="AI113" i="11"/>
  <c r="AH113" i="11"/>
  <c r="AP113" i="11"/>
  <c r="AO113" i="11"/>
  <c r="AI111" i="11"/>
  <c r="AO111" i="11"/>
  <c r="AG111" i="11"/>
  <c r="AQ111" i="11"/>
  <c r="AF111" i="11"/>
  <c r="AN111" i="11"/>
  <c r="AH111" i="11"/>
  <c r="AP111" i="11"/>
  <c r="AI107" i="11"/>
  <c r="AO107" i="11"/>
  <c r="AG107" i="11"/>
  <c r="AQ107" i="11"/>
  <c r="AF107" i="11"/>
  <c r="AN107" i="11"/>
  <c r="AH107" i="11"/>
  <c r="AP107" i="11"/>
  <c r="AI103" i="11"/>
  <c r="AO103" i="11"/>
  <c r="AG103" i="11"/>
  <c r="AQ103" i="11"/>
  <c r="AF103" i="11"/>
  <c r="AN103" i="11"/>
  <c r="AH103" i="11"/>
  <c r="AP103" i="11"/>
  <c r="AI71" i="11"/>
  <c r="AQ71" i="11"/>
  <c r="AF71" i="11"/>
  <c r="AN71" i="11"/>
  <c r="AH71" i="11"/>
  <c r="AP71" i="11"/>
  <c r="AG71" i="11"/>
  <c r="AO71" i="11"/>
  <c r="AI93" i="11"/>
  <c r="AF93" i="11"/>
  <c r="AQ93" i="11"/>
  <c r="AG93" i="11"/>
  <c r="AH93" i="11"/>
  <c r="AO93" i="11"/>
  <c r="AP93" i="11"/>
  <c r="AN93" i="11"/>
  <c r="AF89" i="11"/>
  <c r="AI89" i="11"/>
  <c r="AN89" i="11"/>
  <c r="AQ89" i="11"/>
  <c r="AH89" i="11"/>
  <c r="AG89" i="11"/>
  <c r="AP89" i="11"/>
  <c r="AO89" i="11"/>
  <c r="AP85" i="11"/>
  <c r="AO85" i="11"/>
  <c r="AF85" i="11"/>
  <c r="AI85" i="11"/>
  <c r="AN85" i="11"/>
  <c r="AQ85" i="11"/>
  <c r="AH85" i="11"/>
  <c r="AG85" i="11"/>
  <c r="AG77" i="11"/>
  <c r="AO77" i="11"/>
  <c r="AF77" i="11"/>
  <c r="AP77" i="11"/>
  <c r="AH77" i="11"/>
  <c r="AN77" i="11"/>
  <c r="AI77" i="11"/>
  <c r="AH69" i="11"/>
  <c r="AP69" i="11"/>
  <c r="AI69" i="11"/>
  <c r="AQ69" i="11"/>
  <c r="AG69" i="11"/>
  <c r="AO69" i="11"/>
  <c r="AN69" i="11"/>
  <c r="AF69" i="11"/>
  <c r="AH61" i="11"/>
  <c r="AP61" i="11"/>
  <c r="AI61" i="11"/>
  <c r="AQ61" i="11"/>
  <c r="AG61" i="11"/>
  <c r="AO61" i="11"/>
  <c r="AF61" i="11"/>
  <c r="AN61" i="11"/>
  <c r="AO43" i="11"/>
  <c r="AG43" i="11"/>
  <c r="AH43" i="11"/>
  <c r="AQ43" i="11"/>
  <c r="AF43" i="11"/>
  <c r="AP43" i="11"/>
  <c r="AI43" i="11"/>
  <c r="AN43" i="11"/>
  <c r="AF66" i="11"/>
  <c r="AO66" i="11"/>
  <c r="AG66" i="11"/>
  <c r="AP66" i="11"/>
  <c r="AI66" i="11"/>
  <c r="AQ66" i="11"/>
  <c r="AH66" i="11"/>
  <c r="AI56" i="11"/>
  <c r="AG56" i="11"/>
  <c r="AQ56" i="11"/>
  <c r="AH56" i="11"/>
  <c r="AF56" i="11"/>
  <c r="AP56" i="11"/>
  <c r="AO56" i="11"/>
  <c r="AF50" i="11"/>
  <c r="AO50" i="11"/>
  <c r="AG50" i="11"/>
  <c r="AQ50" i="11"/>
  <c r="AH50" i="11"/>
  <c r="AP50" i="11"/>
  <c r="AI50" i="11"/>
  <c r="AN21" i="11"/>
  <c r="AQ21" i="11"/>
  <c r="AH21" i="11"/>
  <c r="AG21" i="11"/>
  <c r="AF21" i="11"/>
  <c r="AP21" i="11"/>
  <c r="AI21" i="11"/>
  <c r="AO21" i="11"/>
  <c r="AG76" i="11"/>
  <c r="AO76" i="11"/>
  <c r="AH76" i="11"/>
  <c r="AF76" i="11"/>
  <c r="AN76" i="11"/>
  <c r="AQ76" i="11"/>
  <c r="AI76" i="11"/>
  <c r="AG68" i="11"/>
  <c r="AP68" i="11"/>
  <c r="AH68" i="11"/>
  <c r="AQ68" i="11"/>
  <c r="AF68" i="11"/>
  <c r="AO68" i="11"/>
  <c r="AI68" i="11"/>
  <c r="AG60" i="11"/>
  <c r="AP60" i="11"/>
  <c r="AH60" i="11"/>
  <c r="AQ60" i="11"/>
  <c r="AF60" i="11"/>
  <c r="AO60" i="11"/>
  <c r="AI60" i="11"/>
  <c r="AI55" i="11"/>
  <c r="AQ55" i="11"/>
  <c r="AH55" i="11"/>
  <c r="AN55" i="11"/>
  <c r="AG55" i="11"/>
  <c r="AP55" i="11"/>
  <c r="AO55" i="11"/>
  <c r="AF55" i="11"/>
  <c r="AG52" i="11"/>
  <c r="AP52" i="11"/>
  <c r="AO52" i="11"/>
  <c r="AF52" i="11"/>
  <c r="AQ52" i="11"/>
  <c r="AI52" i="11"/>
  <c r="AH52" i="11"/>
  <c r="AO40" i="11"/>
  <c r="AH40" i="11"/>
  <c r="AQ40" i="11"/>
  <c r="AF40" i="11"/>
  <c r="AG40" i="11"/>
  <c r="AI40" i="11"/>
  <c r="AP40" i="11"/>
  <c r="AN40" i="11"/>
  <c r="AG36" i="11"/>
  <c r="AO36" i="11"/>
  <c r="AH36" i="11"/>
  <c r="AI36" i="11"/>
  <c r="AF36" i="11"/>
  <c r="AN36" i="11"/>
  <c r="AQ36" i="11"/>
  <c r="AP36" i="11"/>
  <c r="AG24" i="11"/>
  <c r="AO24" i="11"/>
  <c r="AP24" i="11"/>
  <c r="AF24" i="11"/>
  <c r="AI24" i="11"/>
  <c r="AH24" i="11"/>
  <c r="AN24" i="11"/>
  <c r="AQ24" i="11"/>
  <c r="AG16" i="11"/>
  <c r="AO16" i="11"/>
  <c r="AP16" i="11"/>
  <c r="AF16" i="11"/>
  <c r="AI16" i="11"/>
  <c r="AH16" i="11"/>
  <c r="AQ16" i="11"/>
  <c r="AN16" i="11"/>
  <c r="AF48" i="11"/>
  <c r="AO48" i="11"/>
  <c r="AG48" i="11"/>
  <c r="AP48" i="11"/>
  <c r="AI48" i="11"/>
  <c r="AH48" i="11"/>
  <c r="AQ48" i="11"/>
  <c r="AG28" i="11"/>
  <c r="AO28" i="11"/>
  <c r="AP28" i="11"/>
  <c r="AF28" i="11"/>
  <c r="AI28" i="11"/>
  <c r="AH28" i="11"/>
  <c r="AN28" i="11"/>
  <c r="AQ28" i="11"/>
  <c r="AG8" i="11"/>
  <c r="AO8" i="11"/>
  <c r="AP8" i="11"/>
  <c r="AF8" i="11"/>
  <c r="AI8" i="11"/>
  <c r="AH8" i="11"/>
  <c r="AN8" i="11"/>
  <c r="AQ8" i="11"/>
  <c r="AN48" i="11"/>
  <c r="AO44" i="11"/>
  <c r="AH44" i="11"/>
  <c r="AG44" i="11"/>
  <c r="AQ44" i="11"/>
  <c r="AF44" i="11"/>
  <c r="AI44" i="11"/>
  <c r="AN44" i="11"/>
  <c r="AP44" i="11"/>
  <c r="AO32" i="11"/>
  <c r="AG32" i="11"/>
  <c r="AP32" i="11"/>
  <c r="AF32" i="11"/>
  <c r="AI32" i="11"/>
  <c r="AH32" i="11"/>
  <c r="AQ32" i="11"/>
  <c r="AN32" i="11"/>
  <c r="AG12" i="11"/>
  <c r="AO12" i="11"/>
  <c r="AP12" i="11"/>
  <c r="AF12" i="11"/>
  <c r="AI12" i="11"/>
  <c r="AH12" i="11"/>
  <c r="AN12" i="11"/>
  <c r="AQ12" i="11"/>
  <c r="S27" i="11"/>
  <c r="R15" i="11"/>
  <c r="R14" i="11"/>
  <c r="S35" i="11" l="1"/>
  <c r="S32" i="11"/>
  <c r="S34" i="11"/>
  <c r="S33" i="11"/>
  <c r="S30" i="11"/>
  <c r="S29" i="11"/>
  <c r="S28" i="11"/>
  <c r="W7" i="11" l="1"/>
  <c r="W11" i="11"/>
  <c r="W15" i="11"/>
  <c r="W19" i="11"/>
  <c r="W23" i="11"/>
  <c r="W27" i="11"/>
  <c r="W31" i="11"/>
  <c r="W35" i="11"/>
  <c r="W39" i="11"/>
  <c r="W43" i="11"/>
  <c r="W47" i="11"/>
  <c r="W51" i="11"/>
  <c r="W55" i="11"/>
  <c r="W59" i="11"/>
  <c r="W63" i="11"/>
  <c r="W67" i="11"/>
  <c r="W71" i="11"/>
  <c r="W75" i="11"/>
  <c r="W79" i="11"/>
  <c r="W83" i="11"/>
  <c r="W87" i="11"/>
  <c r="W91" i="11"/>
  <c r="W95" i="11"/>
  <c r="W99" i="11"/>
  <c r="W103" i="11"/>
  <c r="W107" i="11"/>
  <c r="W111" i="11"/>
  <c r="W115" i="11"/>
  <c r="W119" i="11"/>
  <c r="W123" i="11"/>
  <c r="W127" i="11"/>
  <c r="W131" i="11"/>
  <c r="W135" i="11"/>
  <c r="W139" i="11"/>
  <c r="W143" i="11"/>
  <c r="W147" i="11"/>
  <c r="W151" i="11"/>
  <c r="W155" i="11"/>
  <c r="W159" i="11"/>
  <c r="W163" i="11"/>
  <c r="W167" i="11"/>
  <c r="W171" i="11"/>
  <c r="W175" i="11"/>
  <c r="W179" i="11"/>
  <c r="W183" i="11"/>
  <c r="W187" i="11"/>
  <c r="W191" i="11"/>
  <c r="W195" i="11"/>
  <c r="W199" i="11"/>
  <c r="W203" i="11"/>
  <c r="W207" i="11"/>
  <c r="W211" i="11"/>
  <c r="W215" i="11"/>
  <c r="W219" i="11"/>
  <c r="W223" i="11"/>
  <c r="W227" i="11"/>
  <c r="W231" i="11"/>
  <c r="W235" i="11"/>
  <c r="W239" i="11"/>
  <c r="W243" i="11"/>
  <c r="W247" i="11"/>
  <c r="W251" i="11"/>
  <c r="W255" i="11"/>
  <c r="W259" i="11"/>
  <c r="W263" i="11"/>
  <c r="W267" i="11"/>
  <c r="W272" i="11"/>
  <c r="V9" i="11"/>
  <c r="V13" i="11"/>
  <c r="V17" i="11"/>
  <c r="V21" i="11"/>
  <c r="V25" i="11"/>
  <c r="V29" i="11"/>
  <c r="V33" i="11"/>
  <c r="V37" i="11"/>
  <c r="V41" i="11"/>
  <c r="V45" i="11"/>
  <c r="W8" i="11"/>
  <c r="W12" i="11"/>
  <c r="W16" i="11"/>
  <c r="W20" i="11"/>
  <c r="W24" i="11"/>
  <c r="W28" i="11"/>
  <c r="W32" i="11"/>
  <c r="W36" i="11"/>
  <c r="W40" i="11"/>
  <c r="W44" i="11"/>
  <c r="W48" i="11"/>
  <c r="W52" i="11"/>
  <c r="W56" i="11"/>
  <c r="W60" i="11"/>
  <c r="W64" i="11"/>
  <c r="W68" i="11"/>
  <c r="W72" i="11"/>
  <c r="W76" i="11"/>
  <c r="W80" i="11"/>
  <c r="W84" i="11"/>
  <c r="W88" i="11"/>
  <c r="W92" i="11"/>
  <c r="W96" i="11"/>
  <c r="W100" i="11"/>
  <c r="W104" i="11"/>
  <c r="W108" i="11"/>
  <c r="W112" i="11"/>
  <c r="W116" i="11"/>
  <c r="W120" i="11"/>
  <c r="W124" i="11"/>
  <c r="W128" i="11"/>
  <c r="W132" i="11"/>
  <c r="W136" i="11"/>
  <c r="W140" i="11"/>
  <c r="W144" i="11"/>
  <c r="W148" i="11"/>
  <c r="W152" i="11"/>
  <c r="W156" i="11"/>
  <c r="W160" i="11"/>
  <c r="W164" i="11"/>
  <c r="W168" i="11"/>
  <c r="W172" i="11"/>
  <c r="W176" i="11"/>
  <c r="W180" i="11"/>
  <c r="W184" i="11"/>
  <c r="W188" i="11"/>
  <c r="W192" i="11"/>
  <c r="W196" i="11"/>
  <c r="W200" i="11"/>
  <c r="W204" i="11"/>
  <c r="W208" i="11"/>
  <c r="W212" i="11"/>
  <c r="W216" i="11"/>
  <c r="W220" i="11"/>
  <c r="W224" i="11"/>
  <c r="W228" i="11"/>
  <c r="W232" i="11"/>
  <c r="W236" i="11"/>
  <c r="W240" i="11"/>
  <c r="W244" i="11"/>
  <c r="W248" i="11"/>
  <c r="W252" i="11"/>
  <c r="W256" i="11"/>
  <c r="W260" i="11"/>
  <c r="W264" i="11"/>
  <c r="W268" i="11"/>
  <c r="V5" i="11"/>
  <c r="V10" i="11"/>
  <c r="V14" i="11"/>
  <c r="V18" i="11"/>
  <c r="V22" i="11"/>
  <c r="V26" i="11"/>
  <c r="V30" i="11"/>
  <c r="W5" i="11"/>
  <c r="W10" i="11"/>
  <c r="W14" i="11"/>
  <c r="W18" i="11"/>
  <c r="W22" i="11"/>
  <c r="W26" i="11"/>
  <c r="W30" i="11"/>
  <c r="W34" i="11"/>
  <c r="W38" i="11"/>
  <c r="W42" i="11"/>
  <c r="W46" i="11"/>
  <c r="W50" i="11"/>
  <c r="W54" i="11"/>
  <c r="W58" i="11"/>
  <c r="W62" i="11"/>
  <c r="W66" i="11"/>
  <c r="W70" i="11"/>
  <c r="W74" i="11"/>
  <c r="W78" i="11"/>
  <c r="W82" i="11"/>
  <c r="W86" i="11"/>
  <c r="W90" i="11"/>
  <c r="W94" i="11"/>
  <c r="W98" i="11"/>
  <c r="W102" i="11"/>
  <c r="W106" i="11"/>
  <c r="W110" i="11"/>
  <c r="W114" i="11"/>
  <c r="W118" i="11"/>
  <c r="W122" i="11"/>
  <c r="W126" i="11"/>
  <c r="W130" i="11"/>
  <c r="W134" i="11"/>
  <c r="W138" i="11"/>
  <c r="W142" i="11"/>
  <c r="W146" i="11"/>
  <c r="W150" i="11"/>
  <c r="W154" i="11"/>
  <c r="W158" i="11"/>
  <c r="W162" i="11"/>
  <c r="W166" i="11"/>
  <c r="W170" i="11"/>
  <c r="W174" i="11"/>
  <c r="W178" i="11"/>
  <c r="W182" i="11"/>
  <c r="W186" i="11"/>
  <c r="W190" i="11"/>
  <c r="W194" i="11"/>
  <c r="W198" i="11"/>
  <c r="W202" i="11"/>
  <c r="W206" i="11"/>
  <c r="W210" i="11"/>
  <c r="W214" i="11"/>
  <c r="W218" i="11"/>
  <c r="W222" i="11"/>
  <c r="W226" i="11"/>
  <c r="W230" i="11"/>
  <c r="W234" i="11"/>
  <c r="W238" i="11"/>
  <c r="W242" i="11"/>
  <c r="W246" i="11"/>
  <c r="W250" i="11"/>
  <c r="W254" i="11"/>
  <c r="W258" i="11"/>
  <c r="W262" i="11"/>
  <c r="W266" i="11"/>
  <c r="W271" i="11"/>
  <c r="V8" i="11"/>
  <c r="V12" i="11"/>
  <c r="V16" i="11"/>
  <c r="V20" i="11"/>
  <c r="V24" i="11"/>
  <c r="V28" i="11"/>
  <c r="V32" i="11"/>
  <c r="V36" i="11"/>
  <c r="V40" i="11"/>
  <c r="V44" i="11"/>
  <c r="V48" i="11"/>
  <c r="V52" i="11"/>
  <c r="V56" i="11"/>
  <c r="V60" i="11"/>
  <c r="V64" i="11"/>
  <c r="V68" i="11"/>
  <c r="V72" i="11"/>
  <c r="V76" i="11"/>
  <c r="W13" i="11"/>
  <c r="W29" i="11"/>
  <c r="W45" i="11"/>
  <c r="W61" i="11"/>
  <c r="W77" i="11"/>
  <c r="W93" i="11"/>
  <c r="W109" i="11"/>
  <c r="W125" i="11"/>
  <c r="W141" i="11"/>
  <c r="W157" i="11"/>
  <c r="W173" i="11"/>
  <c r="W189" i="11"/>
  <c r="W205" i="11"/>
  <c r="W221" i="11"/>
  <c r="W237" i="11"/>
  <c r="W253" i="11"/>
  <c r="W269" i="11"/>
  <c r="V19" i="11"/>
  <c r="V34" i="11"/>
  <c r="V42" i="11"/>
  <c r="V49" i="11"/>
  <c r="V54" i="11"/>
  <c r="V59" i="11"/>
  <c r="V65" i="11"/>
  <c r="V70" i="11"/>
  <c r="V75" i="11"/>
  <c r="V80" i="11"/>
  <c r="V84" i="11"/>
  <c r="V88" i="11"/>
  <c r="V92" i="11"/>
  <c r="V96" i="11"/>
  <c r="V100" i="11"/>
  <c r="V104" i="11"/>
  <c r="V108" i="11"/>
  <c r="V112" i="11"/>
  <c r="V116" i="11"/>
  <c r="V120" i="11"/>
  <c r="V124" i="11"/>
  <c r="V128" i="11"/>
  <c r="V132" i="11"/>
  <c r="W17" i="11"/>
  <c r="W33" i="11"/>
  <c r="W49" i="11"/>
  <c r="W65" i="11"/>
  <c r="W81" i="11"/>
  <c r="W97" i="11"/>
  <c r="W113" i="11"/>
  <c r="W129" i="11"/>
  <c r="W145" i="11"/>
  <c r="W161" i="11"/>
  <c r="W177" i="11"/>
  <c r="W193" i="11"/>
  <c r="W209" i="11"/>
  <c r="W225" i="11"/>
  <c r="W241" i="11"/>
  <c r="W257" i="11"/>
  <c r="V7" i="11"/>
  <c r="V23" i="11"/>
  <c r="V35" i="11"/>
  <c r="V43" i="11"/>
  <c r="V50" i="11"/>
  <c r="V55" i="11"/>
  <c r="V61" i="11"/>
  <c r="V66" i="11"/>
  <c r="V71" i="11"/>
  <c r="V77" i="11"/>
  <c r="V81" i="11"/>
  <c r="V85" i="11"/>
  <c r="V89" i="11"/>
  <c r="V93" i="11"/>
  <c r="V97" i="11"/>
  <c r="V101" i="11"/>
  <c r="V105" i="11"/>
  <c r="V109" i="11"/>
  <c r="V113" i="11"/>
  <c r="V117" i="11"/>
  <c r="V121" i="11"/>
  <c r="V125" i="11"/>
  <c r="W9" i="11"/>
  <c r="W25" i="11"/>
  <c r="W41" i="11"/>
  <c r="W57" i="11"/>
  <c r="W73" i="11"/>
  <c r="W89" i="11"/>
  <c r="W105" i="11"/>
  <c r="W121" i="11"/>
  <c r="W137" i="11"/>
  <c r="W153" i="11"/>
  <c r="W169" i="11"/>
  <c r="W185" i="11"/>
  <c r="W201" i="11"/>
  <c r="W217" i="11"/>
  <c r="W233" i="11"/>
  <c r="W249" i="11"/>
  <c r="W265" i="11"/>
  <c r="V15" i="11"/>
  <c r="V31" i="11"/>
  <c r="V39" i="11"/>
  <c r="V47" i="11"/>
  <c r="V53" i="11"/>
  <c r="V58" i="11"/>
  <c r="V63" i="11"/>
  <c r="V69" i="11"/>
  <c r="V74" i="11"/>
  <c r="V79" i="11"/>
  <c r="V83" i="11"/>
  <c r="V87" i="11"/>
  <c r="V91" i="11"/>
  <c r="V95" i="11"/>
  <c r="V99" i="11"/>
  <c r="V103" i="11"/>
  <c r="V107" i="11"/>
  <c r="V111" i="11"/>
  <c r="V115" i="11"/>
  <c r="V119" i="11"/>
  <c r="V123" i="11"/>
  <c r="V127" i="11"/>
  <c r="V131" i="11"/>
  <c r="V135" i="11"/>
  <c r="V139" i="11"/>
  <c r="V143" i="11"/>
  <c r="V147" i="11"/>
  <c r="V151" i="11"/>
  <c r="V155" i="11"/>
  <c r="V159" i="11"/>
  <c r="V163" i="11"/>
  <c r="V167" i="11"/>
  <c r="V171" i="11"/>
  <c r="V175" i="11"/>
  <c r="V179" i="11"/>
  <c r="V183" i="11"/>
  <c r="V187" i="11"/>
  <c r="V191" i="11"/>
  <c r="V195" i="11"/>
  <c r="V199" i="11"/>
  <c r="V203" i="11"/>
  <c r="V207" i="11"/>
  <c r="V211" i="11"/>
  <c r="V215" i="11"/>
  <c r="V219" i="11"/>
  <c r="V223" i="11"/>
  <c r="V227" i="11"/>
  <c r="V231" i="11"/>
  <c r="V235" i="11"/>
  <c r="V239" i="11"/>
  <c r="V243" i="11"/>
  <c r="V247" i="11"/>
  <c r="V251" i="11"/>
  <c r="V255" i="11"/>
  <c r="V259" i="11"/>
  <c r="V263" i="11"/>
  <c r="V267" i="11"/>
  <c r="V272" i="11"/>
  <c r="U193" i="11"/>
  <c r="U197" i="11"/>
  <c r="U201" i="11"/>
  <c r="U205" i="11"/>
  <c r="U209" i="11"/>
  <c r="U213" i="11"/>
  <c r="U217" i="11"/>
  <c r="U221" i="11"/>
  <c r="U225" i="11"/>
  <c r="U229" i="11"/>
  <c r="U233" i="11"/>
  <c r="U237" i="11"/>
  <c r="U241" i="11"/>
  <c r="U245" i="11"/>
  <c r="U249" i="11"/>
  <c r="U253" i="11"/>
  <c r="U257" i="11"/>
  <c r="U261" i="11"/>
  <c r="U265" i="11"/>
  <c r="U269" i="11"/>
  <c r="U93" i="11"/>
  <c r="U97" i="11"/>
  <c r="U101" i="11"/>
  <c r="U105" i="11"/>
  <c r="U109" i="11"/>
  <c r="U113" i="11"/>
  <c r="U117" i="11"/>
  <c r="U121" i="11"/>
  <c r="U125" i="11"/>
  <c r="U129" i="11"/>
  <c r="U133" i="11"/>
  <c r="U137" i="11"/>
  <c r="U141" i="11"/>
  <c r="U145" i="11"/>
  <c r="U149" i="11"/>
  <c r="U153" i="11"/>
  <c r="U157" i="11"/>
  <c r="U161" i="11"/>
  <c r="U165" i="11"/>
  <c r="U169" i="11"/>
  <c r="U173" i="11"/>
  <c r="U177" i="11"/>
  <c r="U181" i="11"/>
  <c r="U185" i="11"/>
  <c r="U189" i="11"/>
  <c r="U90" i="11"/>
  <c r="U8" i="11"/>
  <c r="U12" i="1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68" i="11"/>
  <c r="U72" i="11"/>
  <c r="U76" i="11"/>
  <c r="U80" i="11"/>
  <c r="U84" i="11"/>
  <c r="T7" i="11"/>
  <c r="T11" i="11"/>
  <c r="T15" i="11"/>
  <c r="T19" i="11"/>
  <c r="T23" i="11"/>
  <c r="T27" i="11"/>
  <c r="T31" i="11"/>
  <c r="T35" i="11"/>
  <c r="T39" i="11"/>
  <c r="T43" i="11"/>
  <c r="T47" i="11"/>
  <c r="T51" i="11"/>
  <c r="T55" i="11"/>
  <c r="T59" i="11"/>
  <c r="T63" i="11"/>
  <c r="T67" i="11"/>
  <c r="T71" i="11"/>
  <c r="T75" i="11"/>
  <c r="T79" i="11"/>
  <c r="T83" i="11"/>
  <c r="T87" i="11"/>
  <c r="T91" i="11"/>
  <c r="T95" i="11"/>
  <c r="T99" i="11"/>
  <c r="T103" i="11"/>
  <c r="T107" i="11"/>
  <c r="T111" i="11"/>
  <c r="T115" i="11"/>
  <c r="T119" i="11"/>
  <c r="W37" i="11"/>
  <c r="W101" i="11"/>
  <c r="W165" i="11"/>
  <c r="V27" i="11"/>
  <c r="V57" i="11"/>
  <c r="V78" i="11"/>
  <c r="V94" i="11"/>
  <c r="V110" i="11"/>
  <c r="V126" i="11"/>
  <c r="V134" i="11"/>
  <c r="V145" i="11"/>
  <c r="V156" i="11"/>
  <c r="V172" i="11"/>
  <c r="V188" i="11"/>
  <c r="V209" i="11"/>
  <c r="V225" i="11"/>
  <c r="V246" i="11"/>
  <c r="V262" i="11"/>
  <c r="U196" i="11"/>
  <c r="U223" i="11"/>
  <c r="U239" i="11"/>
  <c r="U255" i="11"/>
  <c r="U272" i="11"/>
  <c r="U107" i="11"/>
  <c r="U128" i="11"/>
  <c r="U144" i="11"/>
  <c r="U160" i="11"/>
  <c r="U176" i="11"/>
  <c r="U89" i="11"/>
  <c r="U25" i="11"/>
  <c r="U41" i="11"/>
  <c r="U62" i="11"/>
  <c r="U83" i="11"/>
  <c r="T18" i="11"/>
  <c r="T40" i="11"/>
  <c r="T61" i="11"/>
  <c r="T77" i="11"/>
  <c r="T93" i="11"/>
  <c r="T104" i="11"/>
  <c r="T120" i="11"/>
  <c r="T132" i="11"/>
  <c r="T140" i="11"/>
  <c r="T152" i="11"/>
  <c r="T164" i="11"/>
  <c r="T176" i="11"/>
  <c r="T184" i="11"/>
  <c r="T196" i="11"/>
  <c r="T208" i="11"/>
  <c r="T216" i="11"/>
  <c r="T228" i="11"/>
  <c r="T240" i="11"/>
  <c r="T248" i="11"/>
  <c r="T260" i="11"/>
  <c r="W53" i="11"/>
  <c r="W117" i="11"/>
  <c r="W181" i="11"/>
  <c r="W245" i="11"/>
  <c r="V38" i="11"/>
  <c r="V62" i="11"/>
  <c r="V82" i="11"/>
  <c r="V98" i="11"/>
  <c r="V114" i="11"/>
  <c r="V129" i="11"/>
  <c r="V136" i="11"/>
  <c r="V141" i="11"/>
  <c r="V146" i="11"/>
  <c r="V152" i="11"/>
  <c r="V157" i="11"/>
  <c r="V162" i="11"/>
  <c r="V168" i="11"/>
  <c r="V173" i="11"/>
  <c r="V178" i="11"/>
  <c r="V184" i="11"/>
  <c r="V189" i="11"/>
  <c r="V194" i="11"/>
  <c r="V200" i="11"/>
  <c r="V205" i="11"/>
  <c r="V210" i="11"/>
  <c r="V216" i="11"/>
  <c r="V221" i="11"/>
  <c r="V226" i="11"/>
  <c r="V232" i="11"/>
  <c r="V237" i="11"/>
  <c r="V242" i="11"/>
  <c r="V248" i="11"/>
  <c r="V253" i="11"/>
  <c r="V258" i="11"/>
  <c r="V264" i="11"/>
  <c r="V269" i="11"/>
  <c r="U192" i="11"/>
  <c r="U198" i="11"/>
  <c r="U203" i="11"/>
  <c r="U208" i="11"/>
  <c r="U214" i="11"/>
  <c r="U219" i="11"/>
  <c r="U224" i="11"/>
  <c r="U230" i="11"/>
  <c r="U235" i="11"/>
  <c r="U240" i="11"/>
  <c r="U246" i="11"/>
  <c r="U251" i="11"/>
  <c r="U256" i="11"/>
  <c r="U262" i="11"/>
  <c r="U267" i="11"/>
  <c r="U92" i="11"/>
  <c r="U98" i="11"/>
  <c r="U103" i="11"/>
  <c r="U108" i="11"/>
  <c r="U114" i="11"/>
  <c r="U119" i="11"/>
  <c r="U124" i="11"/>
  <c r="U130" i="11"/>
  <c r="U135" i="11"/>
  <c r="U140" i="11"/>
  <c r="U146" i="11"/>
  <c r="U151" i="11"/>
  <c r="U156" i="11"/>
  <c r="U162" i="11"/>
  <c r="U167" i="11"/>
  <c r="U172" i="11"/>
  <c r="U178" i="11"/>
  <c r="U183" i="11"/>
  <c r="U188" i="11"/>
  <c r="U91" i="11"/>
  <c r="U10" i="11"/>
  <c r="U15" i="11"/>
  <c r="U21" i="11"/>
  <c r="U26" i="11"/>
  <c r="U31" i="11"/>
  <c r="U37" i="11"/>
  <c r="U42" i="11"/>
  <c r="U47" i="11"/>
  <c r="U53" i="11"/>
  <c r="U58" i="11"/>
  <c r="U63" i="11"/>
  <c r="U69" i="11"/>
  <c r="U74" i="11"/>
  <c r="U79" i="11"/>
  <c r="W21" i="11"/>
  <c r="W85" i="11"/>
  <c r="W149" i="11"/>
  <c r="W213" i="11"/>
  <c r="V11" i="11"/>
  <c r="V51" i="11"/>
  <c r="V73" i="11"/>
  <c r="V90" i="11"/>
  <c r="V106" i="11"/>
  <c r="V122" i="11"/>
  <c r="V133" i="11"/>
  <c r="V138" i="11"/>
  <c r="V144" i="11"/>
  <c r="V149" i="11"/>
  <c r="V154" i="11"/>
  <c r="V160" i="11"/>
  <c r="V165" i="11"/>
  <c r="V170" i="11"/>
  <c r="V176" i="11"/>
  <c r="V181" i="11"/>
  <c r="V186" i="11"/>
  <c r="V192" i="11"/>
  <c r="V197" i="11"/>
  <c r="V202" i="11"/>
  <c r="V208" i="11"/>
  <c r="V213" i="11"/>
  <c r="V218" i="11"/>
  <c r="V224" i="11"/>
  <c r="V229" i="11"/>
  <c r="V234" i="11"/>
  <c r="V240" i="11"/>
  <c r="V245" i="11"/>
  <c r="V250" i="11"/>
  <c r="V256" i="11"/>
  <c r="V261" i="11"/>
  <c r="V266" i="11"/>
  <c r="U190" i="11"/>
  <c r="U195" i="11"/>
  <c r="U200" i="11"/>
  <c r="U206" i="11"/>
  <c r="U211" i="11"/>
  <c r="U216" i="11"/>
  <c r="U222" i="11"/>
  <c r="U227" i="11"/>
  <c r="U232" i="11"/>
  <c r="U238" i="11"/>
  <c r="U243" i="11"/>
  <c r="U248" i="11"/>
  <c r="U254" i="11"/>
  <c r="U259" i="11"/>
  <c r="U264" i="11"/>
  <c r="U271" i="11"/>
  <c r="U95" i="11"/>
  <c r="U100" i="11"/>
  <c r="U106" i="11"/>
  <c r="U111" i="11"/>
  <c r="U116" i="11"/>
  <c r="U122" i="11"/>
  <c r="U127" i="11"/>
  <c r="U132" i="11"/>
  <c r="U138" i="11"/>
  <c r="U143" i="11"/>
  <c r="U148" i="11"/>
  <c r="U154" i="11"/>
  <c r="U159" i="11"/>
  <c r="U164" i="11"/>
  <c r="U170" i="11"/>
  <c r="U175" i="11"/>
  <c r="U180" i="11"/>
  <c r="U186" i="11"/>
  <c r="U88" i="11"/>
  <c r="U7" i="11"/>
  <c r="U13" i="11"/>
  <c r="U18" i="11"/>
  <c r="U23" i="11"/>
  <c r="U29" i="11"/>
  <c r="U34" i="11"/>
  <c r="U39" i="11"/>
  <c r="U45" i="11"/>
  <c r="U50" i="11"/>
  <c r="U55" i="11"/>
  <c r="U61" i="11"/>
  <c r="U66" i="11"/>
  <c r="U71" i="11"/>
  <c r="U77" i="11"/>
  <c r="U82" i="11"/>
  <c r="T5" i="11"/>
  <c r="T12" i="11"/>
  <c r="T17" i="11"/>
  <c r="T22" i="11"/>
  <c r="T28" i="11"/>
  <c r="T33" i="11"/>
  <c r="T38" i="11"/>
  <c r="T44" i="11"/>
  <c r="T49" i="11"/>
  <c r="T54" i="11"/>
  <c r="T60" i="11"/>
  <c r="T65" i="11"/>
  <c r="T70" i="11"/>
  <c r="T76" i="11"/>
  <c r="T81" i="11"/>
  <c r="T86" i="11"/>
  <c r="T92" i="11"/>
  <c r="T97" i="11"/>
  <c r="T102" i="11"/>
  <c r="T108" i="11"/>
  <c r="T113" i="11"/>
  <c r="T118" i="11"/>
  <c r="T123" i="11"/>
  <c r="T127" i="11"/>
  <c r="T131" i="11"/>
  <c r="T135" i="11"/>
  <c r="T139" i="11"/>
  <c r="T143" i="11"/>
  <c r="T147" i="11"/>
  <c r="T151" i="11"/>
  <c r="T155" i="11"/>
  <c r="T159" i="11"/>
  <c r="T163" i="11"/>
  <c r="T167" i="11"/>
  <c r="T171" i="11"/>
  <c r="T175" i="11"/>
  <c r="T179" i="11"/>
  <c r="T183" i="11"/>
  <c r="T187" i="11"/>
  <c r="T191" i="11"/>
  <c r="T195" i="11"/>
  <c r="T199" i="11"/>
  <c r="T203" i="11"/>
  <c r="T207" i="11"/>
  <c r="T211" i="11"/>
  <c r="T215" i="11"/>
  <c r="T219" i="11"/>
  <c r="T223" i="11"/>
  <c r="T227" i="11"/>
  <c r="T231" i="11"/>
  <c r="T235" i="11"/>
  <c r="T239" i="11"/>
  <c r="T243" i="11"/>
  <c r="T247" i="11"/>
  <c r="T251" i="11"/>
  <c r="T255" i="11"/>
  <c r="T259" i="11"/>
  <c r="T263" i="11"/>
  <c r="T267" i="11"/>
  <c r="T272" i="11"/>
  <c r="W229" i="11"/>
  <c r="V140" i="11"/>
  <c r="V150" i="11"/>
  <c r="V161" i="11"/>
  <c r="V166" i="11"/>
  <c r="V177" i="11"/>
  <c r="V182" i="11"/>
  <c r="V193" i="11"/>
  <c r="V198" i="11"/>
  <c r="V204" i="11"/>
  <c r="V214" i="11"/>
  <c r="V220" i="11"/>
  <c r="V230" i="11"/>
  <c r="V236" i="11"/>
  <c r="V241" i="11"/>
  <c r="V252" i="11"/>
  <c r="V257" i="11"/>
  <c r="V268" i="11"/>
  <c r="U191" i="11"/>
  <c r="U202" i="11"/>
  <c r="U207" i="11"/>
  <c r="U212" i="11"/>
  <c r="U218" i="11"/>
  <c r="U228" i="11"/>
  <c r="U234" i="11"/>
  <c r="U244" i="11"/>
  <c r="U250" i="11"/>
  <c r="U260" i="11"/>
  <c r="U266" i="11"/>
  <c r="U96" i="11"/>
  <c r="U102" i="11"/>
  <c r="U112" i="11"/>
  <c r="U118" i="11"/>
  <c r="U123" i="11"/>
  <c r="U134" i="11"/>
  <c r="U139" i="11"/>
  <c r="U150" i="11"/>
  <c r="U155" i="11"/>
  <c r="U166" i="11"/>
  <c r="U171" i="11"/>
  <c r="U182" i="11"/>
  <c r="U187" i="11"/>
  <c r="U9" i="11"/>
  <c r="U14" i="11"/>
  <c r="U19" i="11"/>
  <c r="U30" i="11"/>
  <c r="U35" i="11"/>
  <c r="U46" i="11"/>
  <c r="U51" i="11"/>
  <c r="U57" i="11"/>
  <c r="U67" i="11"/>
  <c r="U73" i="11"/>
  <c r="U78" i="11"/>
  <c r="T8" i="11"/>
  <c r="T13" i="11"/>
  <c r="T24" i="11"/>
  <c r="T29" i="11"/>
  <c r="T34" i="11"/>
  <c r="T45" i="11"/>
  <c r="T50" i="11"/>
  <c r="T56" i="11"/>
  <c r="T66" i="11"/>
  <c r="T72" i="11"/>
  <c r="T82" i="11"/>
  <c r="T88" i="11"/>
  <c r="T98" i="11"/>
  <c r="T109" i="11"/>
  <c r="T114" i="11"/>
  <c r="T124" i="11"/>
  <c r="T128" i="11"/>
  <c r="T136" i="11"/>
  <c r="T144" i="11"/>
  <c r="T148" i="11"/>
  <c r="T156" i="11"/>
  <c r="T160" i="11"/>
  <c r="T168" i="11"/>
  <c r="T172" i="11"/>
  <c r="T180" i="11"/>
  <c r="T188" i="11"/>
  <c r="T192" i="11"/>
  <c r="T200" i="11"/>
  <c r="T204" i="11"/>
  <c r="T212" i="11"/>
  <c r="T220" i="11"/>
  <c r="T224" i="11"/>
  <c r="T232" i="11"/>
  <c r="T236" i="11"/>
  <c r="T244" i="11"/>
  <c r="T252" i="11"/>
  <c r="T256" i="11"/>
  <c r="T264" i="11"/>
  <c r="T268" i="11"/>
  <c r="V238" i="11"/>
  <c r="T57" i="11"/>
  <c r="T209" i="11"/>
  <c r="T138" i="11"/>
  <c r="T178" i="11"/>
  <c r="T194" i="11"/>
  <c r="T218" i="11"/>
  <c r="T242" i="11"/>
  <c r="T266" i="11"/>
  <c r="V102" i="11"/>
  <c r="V206" i="11"/>
  <c r="V271" i="11"/>
  <c r="U252" i="11"/>
  <c r="U179" i="11"/>
  <c r="U75" i="11"/>
  <c r="T41" i="11"/>
  <c r="T73" i="11"/>
  <c r="T105" i="11"/>
  <c r="T141" i="11"/>
  <c r="T173" i="11"/>
  <c r="T197" i="11"/>
  <c r="T221" i="11"/>
  <c r="T253" i="11"/>
  <c r="W197" i="11"/>
  <c r="V86" i="11"/>
  <c r="V137" i="11"/>
  <c r="V158" i="11"/>
  <c r="V180" i="11"/>
  <c r="V201" i="11"/>
  <c r="V222" i="11"/>
  <c r="V244" i="11"/>
  <c r="V265" i="11"/>
  <c r="U204" i="11"/>
  <c r="U226" i="11"/>
  <c r="U247" i="11"/>
  <c r="U268" i="11"/>
  <c r="U110" i="11"/>
  <c r="U131" i="11"/>
  <c r="U152" i="11"/>
  <c r="U174" i="11"/>
  <c r="U5" i="11"/>
  <c r="U27" i="11"/>
  <c r="U49" i="11"/>
  <c r="U70" i="11"/>
  <c r="U86" i="11"/>
  <c r="T16" i="11"/>
  <c r="T26" i="11"/>
  <c r="T37" i="11"/>
  <c r="T48" i="11"/>
  <c r="T69" i="11"/>
  <c r="T90" i="11"/>
  <c r="T154" i="11"/>
  <c r="T210" i="11"/>
  <c r="T258" i="11"/>
  <c r="W261" i="11"/>
  <c r="V164" i="11"/>
  <c r="V228" i="11"/>
  <c r="U210" i="11"/>
  <c r="U94" i="11"/>
  <c r="U158" i="11"/>
  <c r="U33" i="11"/>
  <c r="T20" i="11"/>
  <c r="T52" i="11"/>
  <c r="T84" i="11"/>
  <c r="T125" i="11"/>
  <c r="T157" i="11"/>
  <c r="T181" i="11"/>
  <c r="T205" i="11"/>
  <c r="T237" i="11"/>
  <c r="T269" i="11"/>
  <c r="W69" i="11"/>
  <c r="V46" i="11"/>
  <c r="V118" i="11"/>
  <c r="V148" i="11"/>
  <c r="V169" i="11"/>
  <c r="V190" i="11"/>
  <c r="V212" i="11"/>
  <c r="V233" i="11"/>
  <c r="V254" i="11"/>
  <c r="U194" i="11"/>
  <c r="U215" i="11"/>
  <c r="U236" i="11"/>
  <c r="U258" i="11"/>
  <c r="U99" i="11"/>
  <c r="U120" i="11"/>
  <c r="U142" i="11"/>
  <c r="U163" i="11"/>
  <c r="U184" i="11"/>
  <c r="U17" i="11"/>
  <c r="U38" i="11"/>
  <c r="U59" i="11"/>
  <c r="U81" i="11"/>
  <c r="T10" i="11"/>
  <c r="T21" i="11"/>
  <c r="T32" i="11"/>
  <c r="T42" i="11"/>
  <c r="T53" i="11"/>
  <c r="T64" i="11"/>
  <c r="T74" i="11"/>
  <c r="T85" i="11"/>
  <c r="T96" i="11"/>
  <c r="T106" i="11"/>
  <c r="T117" i="11"/>
  <c r="T126" i="11"/>
  <c r="T134" i="11"/>
  <c r="T142" i="11"/>
  <c r="T150" i="11"/>
  <c r="T158" i="11"/>
  <c r="T166" i="11"/>
  <c r="T174" i="11"/>
  <c r="T182" i="11"/>
  <c r="T190" i="11"/>
  <c r="T198" i="11"/>
  <c r="T206" i="11"/>
  <c r="T214" i="11"/>
  <c r="T222" i="11"/>
  <c r="T230" i="11"/>
  <c r="T238" i="11"/>
  <c r="T246" i="11"/>
  <c r="T254" i="11"/>
  <c r="T262" i="11"/>
  <c r="T271" i="11"/>
  <c r="W133" i="11"/>
  <c r="V67" i="11"/>
  <c r="V130" i="11"/>
  <c r="V153" i="11"/>
  <c r="V174" i="11"/>
  <c r="V196" i="11"/>
  <c r="V217" i="11"/>
  <c r="V260" i="11"/>
  <c r="U199" i="11"/>
  <c r="U220" i="11"/>
  <c r="U242" i="11"/>
  <c r="U263" i="11"/>
  <c r="U104" i="11"/>
  <c r="U126" i="11"/>
  <c r="U147" i="11"/>
  <c r="U168" i="11"/>
  <c r="U87" i="11"/>
  <c r="U22" i="11"/>
  <c r="U43" i="11"/>
  <c r="U65" i="11"/>
  <c r="U85" i="11"/>
  <c r="T14" i="11"/>
  <c r="T25" i="11"/>
  <c r="T36" i="11"/>
  <c r="T46" i="11"/>
  <c r="T68" i="11"/>
  <c r="T78" i="11"/>
  <c r="T89" i="11"/>
  <c r="T100" i="11"/>
  <c r="T110" i="11"/>
  <c r="T121" i="11"/>
  <c r="T129" i="11"/>
  <c r="T137" i="11"/>
  <c r="T145" i="11"/>
  <c r="T153" i="11"/>
  <c r="T161" i="11"/>
  <c r="T169" i="11"/>
  <c r="T177" i="11"/>
  <c r="T185" i="11"/>
  <c r="T193" i="11"/>
  <c r="T201" i="11"/>
  <c r="T217" i="11"/>
  <c r="T225" i="11"/>
  <c r="T233" i="11"/>
  <c r="T241" i="11"/>
  <c r="T249" i="11"/>
  <c r="T257" i="11"/>
  <c r="T265" i="11"/>
  <c r="T58" i="11"/>
  <c r="T80" i="11"/>
  <c r="T101" i="11"/>
  <c r="T112" i="11"/>
  <c r="T122" i="11"/>
  <c r="T130" i="11"/>
  <c r="T146" i="11"/>
  <c r="T162" i="11"/>
  <c r="T170" i="11"/>
  <c r="T186" i="11"/>
  <c r="T202" i="11"/>
  <c r="T226" i="11"/>
  <c r="T234" i="11"/>
  <c r="T250" i="11"/>
  <c r="V142" i="11"/>
  <c r="V185" i="11"/>
  <c r="V249" i="11"/>
  <c r="U231" i="11"/>
  <c r="U115" i="11"/>
  <c r="U136" i="11"/>
  <c r="U11" i="11"/>
  <c r="U54" i="11"/>
  <c r="T9" i="11"/>
  <c r="T30" i="11"/>
  <c r="T62" i="11"/>
  <c r="T94" i="11"/>
  <c r="T116" i="11"/>
  <c r="T133" i="11"/>
  <c r="T149" i="11"/>
  <c r="T165" i="11"/>
  <c r="T189" i="11"/>
  <c r="T213" i="11"/>
  <c r="T229" i="11"/>
  <c r="T245" i="11"/>
  <c r="T261" i="11"/>
  <c r="W270" i="11"/>
  <c r="T270" i="11"/>
  <c r="U270" i="11"/>
  <c r="V6" i="11"/>
  <c r="V270" i="11"/>
  <c r="U6" i="11"/>
  <c r="W6" i="11"/>
  <c r="T6" i="11"/>
  <c r="T4" i="11"/>
  <c r="U4" i="11"/>
  <c r="W4" i="11"/>
  <c r="V4" i="11"/>
  <c r="AL231" i="11" l="1"/>
  <c r="AK231" i="11"/>
  <c r="AC231" i="11"/>
  <c r="AE231" i="11"/>
  <c r="AB231" i="11"/>
  <c r="AD231" i="11"/>
  <c r="AM231" i="11"/>
  <c r="AJ231" i="11"/>
  <c r="AB220" i="11"/>
  <c r="AM220" i="11"/>
  <c r="AL220" i="11"/>
  <c r="AK220" i="11"/>
  <c r="AJ220" i="11"/>
  <c r="AE220" i="11"/>
  <c r="AD220" i="11"/>
  <c r="AC220" i="11"/>
  <c r="AB99" i="11"/>
  <c r="AC99" i="11"/>
  <c r="AE99" i="11"/>
  <c r="AD99" i="11"/>
  <c r="AJ99" i="11"/>
  <c r="AM99" i="11"/>
  <c r="AL99" i="11"/>
  <c r="AK99" i="11"/>
  <c r="AC158" i="11"/>
  <c r="AM158" i="11"/>
  <c r="AB158" i="11"/>
  <c r="AD158" i="11"/>
  <c r="AL158" i="11"/>
  <c r="AK158" i="11"/>
  <c r="AJ158" i="11"/>
  <c r="AE158" i="11"/>
  <c r="AE268" i="11"/>
  <c r="AM268" i="11"/>
  <c r="AC268" i="11"/>
  <c r="AD268" i="11"/>
  <c r="AL268" i="11"/>
  <c r="AB268" i="11"/>
  <c r="AK268" i="11"/>
  <c r="AJ268" i="11"/>
  <c r="AL14" i="11"/>
  <c r="AM14" i="11"/>
  <c r="AD14" i="11"/>
  <c r="AJ14" i="11"/>
  <c r="AK14" i="11"/>
  <c r="AB14" i="11"/>
  <c r="AC14" i="11"/>
  <c r="AE14" i="11"/>
  <c r="AL112" i="11"/>
  <c r="AC112" i="11"/>
  <c r="AK112" i="11"/>
  <c r="AD112" i="11"/>
  <c r="AB112" i="11"/>
  <c r="AJ112" i="11"/>
  <c r="AE112" i="11"/>
  <c r="AM112" i="11"/>
  <c r="AJ202" i="11"/>
  <c r="AK202" i="11"/>
  <c r="AD202" i="11"/>
  <c r="AL202" i="11"/>
  <c r="AM202" i="11"/>
  <c r="AB202" i="11"/>
  <c r="AC202" i="11"/>
  <c r="AE202" i="11"/>
  <c r="AE39" i="11"/>
  <c r="AB39" i="11"/>
  <c r="AK39" i="11"/>
  <c r="AL39" i="11"/>
  <c r="AJ39" i="11"/>
  <c r="AM39" i="11"/>
  <c r="AD39" i="11"/>
  <c r="AC39" i="11"/>
  <c r="AC164" i="11"/>
  <c r="AM164" i="11"/>
  <c r="AD164" i="11"/>
  <c r="AL164" i="11"/>
  <c r="AJ164" i="11"/>
  <c r="AB164" i="11"/>
  <c r="AK164" i="11"/>
  <c r="AE164" i="11"/>
  <c r="AL100" i="11"/>
  <c r="AJ100" i="11"/>
  <c r="AB100" i="11"/>
  <c r="AC100" i="11"/>
  <c r="AM100" i="11"/>
  <c r="AD100" i="11"/>
  <c r="AK100" i="11"/>
  <c r="AE100" i="11"/>
  <c r="AB216" i="11"/>
  <c r="AM216" i="11"/>
  <c r="AD216" i="11"/>
  <c r="AC216" i="11"/>
  <c r="AJ216" i="11"/>
  <c r="AE216" i="11"/>
  <c r="AK216" i="11"/>
  <c r="AL216" i="11"/>
  <c r="AD47" i="11"/>
  <c r="AC47" i="11"/>
  <c r="AJ47" i="11"/>
  <c r="AM47" i="11"/>
  <c r="AK47" i="11"/>
  <c r="AL47" i="11"/>
  <c r="AE47" i="11"/>
  <c r="AB47" i="11"/>
  <c r="AC172" i="11"/>
  <c r="AD172" i="11"/>
  <c r="AL172" i="11"/>
  <c r="AM172" i="11"/>
  <c r="AK172" i="11"/>
  <c r="AJ172" i="11"/>
  <c r="AE172" i="11"/>
  <c r="AB172" i="11"/>
  <c r="AJ108" i="11"/>
  <c r="AM108" i="11"/>
  <c r="AD108" i="11"/>
  <c r="AC108" i="11"/>
  <c r="AL108" i="11"/>
  <c r="AB108" i="11"/>
  <c r="AK108" i="11"/>
  <c r="AE108" i="11"/>
  <c r="AC224" i="11"/>
  <c r="AE224" i="11"/>
  <c r="AB224" i="11"/>
  <c r="AK224" i="11"/>
  <c r="AL224" i="11"/>
  <c r="AM224" i="11"/>
  <c r="AD224" i="11"/>
  <c r="AJ224" i="11"/>
  <c r="AD107" i="11"/>
  <c r="AK107" i="11"/>
  <c r="AE107" i="11"/>
  <c r="AB107" i="11"/>
  <c r="AM107" i="11"/>
  <c r="AL107" i="11"/>
  <c r="AC107" i="11"/>
  <c r="AJ107" i="11"/>
  <c r="AD72" i="11"/>
  <c r="AJ72" i="11"/>
  <c r="AK72" i="11"/>
  <c r="AB72" i="11"/>
  <c r="AL72" i="11"/>
  <c r="AC72" i="11"/>
  <c r="AE72" i="11"/>
  <c r="AM72" i="11"/>
  <c r="AE24" i="11"/>
  <c r="AD24" i="11"/>
  <c r="AM24" i="11"/>
  <c r="AC24" i="11"/>
  <c r="AL24" i="11"/>
  <c r="AB24" i="11"/>
  <c r="AJ24" i="11"/>
  <c r="AK24" i="11"/>
  <c r="AE165" i="11"/>
  <c r="AC165" i="11"/>
  <c r="AM165" i="11"/>
  <c r="AD165" i="11"/>
  <c r="AK165" i="11"/>
  <c r="AJ165" i="11"/>
  <c r="AL165" i="11"/>
  <c r="AB165" i="11"/>
  <c r="AE233" i="11"/>
  <c r="AJ233" i="11"/>
  <c r="AC233" i="11"/>
  <c r="AD233" i="11"/>
  <c r="AL233" i="11"/>
  <c r="AB233" i="11"/>
  <c r="AK233" i="11"/>
  <c r="AM233" i="11"/>
  <c r="AB6" i="11"/>
  <c r="AJ6" i="11"/>
  <c r="AM6" i="11"/>
  <c r="AC6" i="11"/>
  <c r="AE6" i="11"/>
  <c r="AD6" i="11"/>
  <c r="AL6" i="11"/>
  <c r="AK6" i="11"/>
  <c r="AB11" i="11"/>
  <c r="AE11" i="11"/>
  <c r="AJ11" i="11"/>
  <c r="AM11" i="11"/>
  <c r="AK11" i="11"/>
  <c r="AL11" i="11"/>
  <c r="AD11" i="11"/>
  <c r="AC11" i="11"/>
  <c r="AE115" i="11"/>
  <c r="AB115" i="11"/>
  <c r="AK115" i="11"/>
  <c r="AD115" i="11"/>
  <c r="AC115" i="11"/>
  <c r="AJ115" i="11"/>
  <c r="AL115" i="11"/>
  <c r="AM115" i="11"/>
  <c r="AD43" i="11"/>
  <c r="AC43" i="11"/>
  <c r="AJ43" i="11"/>
  <c r="AM43" i="11"/>
  <c r="AK43" i="11"/>
  <c r="AB43" i="11"/>
  <c r="AL43" i="11"/>
  <c r="AE43" i="11"/>
  <c r="AB147" i="11"/>
  <c r="AE147" i="11"/>
  <c r="AM147" i="11"/>
  <c r="AC147" i="11"/>
  <c r="AD147" i="11"/>
  <c r="AK147" i="11"/>
  <c r="AL147" i="11"/>
  <c r="AJ147" i="11"/>
  <c r="AE242" i="11"/>
  <c r="AL242" i="11"/>
  <c r="AC242" i="11"/>
  <c r="AB242" i="11"/>
  <c r="AM242" i="11"/>
  <c r="AJ242" i="11"/>
  <c r="AD242" i="11"/>
  <c r="AK242" i="11"/>
  <c r="AE17" i="11"/>
  <c r="AB17" i="11"/>
  <c r="AL17" i="11"/>
  <c r="AJ17" i="11"/>
  <c r="AM17" i="11"/>
  <c r="AD17" i="11"/>
  <c r="AK17" i="11"/>
  <c r="AC17" i="11"/>
  <c r="AL120" i="11"/>
  <c r="AC120" i="11"/>
  <c r="AK120" i="11"/>
  <c r="AD120" i="11"/>
  <c r="AB120" i="11"/>
  <c r="AJ120" i="11"/>
  <c r="AE120" i="11"/>
  <c r="AM120" i="11"/>
  <c r="AK215" i="11"/>
  <c r="AJ215" i="11"/>
  <c r="AE215" i="11"/>
  <c r="AM215" i="11"/>
  <c r="AD215" i="11"/>
  <c r="AC215" i="11"/>
  <c r="AB215" i="11"/>
  <c r="AL215" i="11"/>
  <c r="AC33" i="11"/>
  <c r="AD33" i="11"/>
  <c r="AJ33" i="11"/>
  <c r="AL33" i="11"/>
  <c r="AK33" i="11"/>
  <c r="AB33" i="11"/>
  <c r="AM33" i="11"/>
  <c r="AE33" i="11"/>
  <c r="AL86" i="11"/>
  <c r="AE86" i="11"/>
  <c r="AB86" i="11"/>
  <c r="AK86" i="11"/>
  <c r="AJ86" i="11"/>
  <c r="AM86" i="11"/>
  <c r="AC86" i="11"/>
  <c r="AD86" i="11"/>
  <c r="AC5" i="11"/>
  <c r="AD5" i="11"/>
  <c r="AE5" i="11"/>
  <c r="AB5" i="11"/>
  <c r="AM5" i="11"/>
  <c r="AK5" i="11"/>
  <c r="AL5" i="11"/>
  <c r="AJ5" i="11"/>
  <c r="AB110" i="11"/>
  <c r="AE110" i="11"/>
  <c r="AL110" i="11"/>
  <c r="AC110" i="11"/>
  <c r="AJ110" i="11"/>
  <c r="AD110" i="11"/>
  <c r="AK110" i="11"/>
  <c r="AM110" i="11"/>
  <c r="AC204" i="11"/>
  <c r="AD204" i="11"/>
  <c r="AK204" i="11"/>
  <c r="AM204" i="11"/>
  <c r="AE204" i="11"/>
  <c r="AL204" i="11"/>
  <c r="AJ204" i="11"/>
  <c r="AB204" i="11"/>
  <c r="AC252" i="11"/>
  <c r="AM252" i="11"/>
  <c r="AE252" i="11"/>
  <c r="AL252" i="11"/>
  <c r="AK252" i="11"/>
  <c r="AD252" i="11"/>
  <c r="AB252" i="11"/>
  <c r="AJ252" i="11"/>
  <c r="AM78" i="11"/>
  <c r="AB78" i="11"/>
  <c r="AC78" i="11"/>
  <c r="AE78" i="11"/>
  <c r="AK78" i="11"/>
  <c r="AL78" i="11"/>
  <c r="AJ78" i="11"/>
  <c r="AD78" i="11"/>
  <c r="AD51" i="11"/>
  <c r="AC51" i="11"/>
  <c r="AL51" i="11"/>
  <c r="AK51" i="11"/>
  <c r="AM51" i="11"/>
  <c r="AJ51" i="11"/>
  <c r="AB51" i="11"/>
  <c r="AE51" i="11"/>
  <c r="AE19" i="11"/>
  <c r="AD19" i="11"/>
  <c r="AM19" i="11"/>
  <c r="AL19" i="11"/>
  <c r="AJ19" i="11"/>
  <c r="AC19" i="11"/>
  <c r="AK19" i="11"/>
  <c r="AB19" i="11"/>
  <c r="AD182" i="11"/>
  <c r="AC182" i="11"/>
  <c r="AJ182" i="11"/>
  <c r="AK182" i="11"/>
  <c r="AM182" i="11"/>
  <c r="AE182" i="11"/>
  <c r="AB182" i="11"/>
  <c r="AL182" i="11"/>
  <c r="AC150" i="11"/>
  <c r="AD150" i="11"/>
  <c r="AK150" i="11"/>
  <c r="AM150" i="11"/>
  <c r="AL150" i="11"/>
  <c r="AB150" i="11"/>
  <c r="AJ150" i="11"/>
  <c r="AE150" i="11"/>
  <c r="AD118" i="11"/>
  <c r="AK118" i="11"/>
  <c r="AJ118" i="11"/>
  <c r="AM118" i="11"/>
  <c r="AL118" i="11"/>
  <c r="AE118" i="11"/>
  <c r="AB118" i="11"/>
  <c r="AC118" i="11"/>
  <c r="AC266" i="11"/>
  <c r="AK266" i="11"/>
  <c r="AJ266" i="11"/>
  <c r="AB266" i="11"/>
  <c r="AE266" i="11"/>
  <c r="AD266" i="11"/>
  <c r="AL266" i="11"/>
  <c r="AM266" i="11"/>
  <c r="AD234" i="11"/>
  <c r="AL234" i="11"/>
  <c r="AJ234" i="11"/>
  <c r="AM234" i="11"/>
  <c r="AC234" i="11"/>
  <c r="AE234" i="11"/>
  <c r="AB234" i="11"/>
  <c r="AK234" i="11"/>
  <c r="AM207" i="11"/>
  <c r="AL207" i="11"/>
  <c r="AE207" i="11"/>
  <c r="AB207" i="11"/>
  <c r="AD207" i="11"/>
  <c r="AC207" i="11"/>
  <c r="AK207" i="11"/>
  <c r="AJ207" i="11"/>
  <c r="AM66" i="11"/>
  <c r="AB66" i="11"/>
  <c r="AE66" i="11"/>
  <c r="AC66" i="11"/>
  <c r="AL66" i="11"/>
  <c r="AJ66" i="11"/>
  <c r="AK66" i="11"/>
  <c r="AD66" i="11"/>
  <c r="AE45" i="11"/>
  <c r="AL45" i="11"/>
  <c r="AC45" i="11"/>
  <c r="AD45" i="11"/>
  <c r="AM45" i="11"/>
  <c r="AK45" i="11"/>
  <c r="AB45" i="11"/>
  <c r="AJ45" i="11"/>
  <c r="AE23" i="11"/>
  <c r="AD23" i="11"/>
  <c r="AM23" i="11"/>
  <c r="AL23" i="11"/>
  <c r="AJ23" i="11"/>
  <c r="AK23" i="11"/>
  <c r="AB23" i="11"/>
  <c r="AC23" i="11"/>
  <c r="AD88" i="11"/>
  <c r="AM88" i="11"/>
  <c r="AJ88" i="11"/>
  <c r="AE88" i="11"/>
  <c r="AL88" i="11"/>
  <c r="AB88" i="11"/>
  <c r="AK88" i="11"/>
  <c r="AC88" i="11"/>
  <c r="AD170" i="11"/>
  <c r="AC170" i="11"/>
  <c r="AJ170" i="11"/>
  <c r="AK170" i="11"/>
  <c r="AM170" i="11"/>
  <c r="AE170" i="11"/>
  <c r="AB170" i="11"/>
  <c r="AL170" i="11"/>
  <c r="AJ148" i="11"/>
  <c r="AK148" i="11"/>
  <c r="AD148" i="11"/>
  <c r="AL148" i="11"/>
  <c r="AM148" i="11"/>
  <c r="AE148" i="11"/>
  <c r="AC148" i="11"/>
  <c r="AB148" i="11"/>
  <c r="AE127" i="11"/>
  <c r="AB127" i="11"/>
  <c r="AL127" i="11"/>
  <c r="AM127" i="11"/>
  <c r="AJ127" i="11"/>
  <c r="AD127" i="11"/>
  <c r="AC127" i="11"/>
  <c r="AK127" i="11"/>
  <c r="AB106" i="11"/>
  <c r="AL106" i="11"/>
  <c r="AC106" i="11"/>
  <c r="AJ106" i="11"/>
  <c r="AK106" i="11"/>
  <c r="AD106" i="11"/>
  <c r="AM106" i="11"/>
  <c r="AE106" i="11"/>
  <c r="AE264" i="11"/>
  <c r="AM264" i="11"/>
  <c r="AD264" i="11"/>
  <c r="AL264" i="11"/>
  <c r="AC264" i="11"/>
  <c r="AK264" i="11"/>
  <c r="AJ264" i="11"/>
  <c r="AB264" i="11"/>
  <c r="AE243" i="11"/>
  <c r="AJ243" i="11"/>
  <c r="AK243" i="11"/>
  <c r="AB243" i="11"/>
  <c r="AM243" i="11"/>
  <c r="AC243" i="11"/>
  <c r="AL243" i="11"/>
  <c r="AD243" i="11"/>
  <c r="AL222" i="11"/>
  <c r="AE222" i="11"/>
  <c r="AB222" i="11"/>
  <c r="AK222" i="11"/>
  <c r="AJ222" i="11"/>
  <c r="AM222" i="11"/>
  <c r="AC222" i="11"/>
  <c r="AD222" i="11"/>
  <c r="AC200" i="11"/>
  <c r="AD200" i="11"/>
  <c r="AE200" i="11"/>
  <c r="AL200" i="11"/>
  <c r="AM200" i="11"/>
  <c r="AK200" i="11"/>
  <c r="AJ200" i="11"/>
  <c r="AB200" i="11"/>
  <c r="AL74" i="11"/>
  <c r="AE74" i="11"/>
  <c r="AB74" i="11"/>
  <c r="AD74" i="11"/>
  <c r="AK74" i="11"/>
  <c r="AJ74" i="11"/>
  <c r="AM74" i="11"/>
  <c r="AC74" i="11"/>
  <c r="AE53" i="11"/>
  <c r="AB53" i="11"/>
  <c r="AC53" i="11"/>
  <c r="AD53" i="11"/>
  <c r="AK53" i="11"/>
  <c r="AM53" i="11"/>
  <c r="AL53" i="11"/>
  <c r="AJ53" i="11"/>
  <c r="AD31" i="11"/>
  <c r="AC31" i="11"/>
  <c r="AL31" i="11"/>
  <c r="AK31" i="11"/>
  <c r="AM31" i="11"/>
  <c r="AB31" i="11"/>
  <c r="AE31" i="11"/>
  <c r="AJ31" i="11"/>
  <c r="AE10" i="11"/>
  <c r="AB10" i="11"/>
  <c r="AL10" i="11"/>
  <c r="AM10" i="11"/>
  <c r="AK10" i="11"/>
  <c r="AJ10" i="11"/>
  <c r="AC10" i="11"/>
  <c r="AD10" i="11"/>
  <c r="AD178" i="11"/>
  <c r="AC178" i="11"/>
  <c r="AJ178" i="11"/>
  <c r="AK178" i="11"/>
  <c r="AM178" i="11"/>
  <c r="AE178" i="11"/>
  <c r="AB178" i="11"/>
  <c r="AL178" i="11"/>
  <c r="AL156" i="11"/>
  <c r="AJ156" i="11"/>
  <c r="AD156" i="11"/>
  <c r="AE156" i="11"/>
  <c r="AC156" i="11"/>
  <c r="AB156" i="11"/>
  <c r="AK156" i="11"/>
  <c r="AM156" i="11"/>
  <c r="AD135" i="11"/>
  <c r="AM135" i="11"/>
  <c r="AK135" i="11"/>
  <c r="AE135" i="11"/>
  <c r="AL135" i="11"/>
  <c r="AC135" i="11"/>
  <c r="AJ135" i="11"/>
  <c r="AB135" i="11"/>
  <c r="AD114" i="11"/>
  <c r="AK114" i="11"/>
  <c r="AJ114" i="11"/>
  <c r="AM114" i="11"/>
  <c r="AL114" i="11"/>
  <c r="AE114" i="11"/>
  <c r="AB114" i="11"/>
  <c r="AC114" i="11"/>
  <c r="AJ92" i="11"/>
  <c r="AK92" i="11"/>
  <c r="AD92" i="11"/>
  <c r="AE92" i="11"/>
  <c r="AL92" i="11"/>
  <c r="AB92" i="11"/>
  <c r="AM92" i="11"/>
  <c r="AC92" i="11"/>
  <c r="AM251" i="11"/>
  <c r="AC251" i="11"/>
  <c r="AL251" i="11"/>
  <c r="AB251" i="11"/>
  <c r="AE251" i="11"/>
  <c r="AK251" i="11"/>
  <c r="AJ251" i="11"/>
  <c r="AD251" i="11"/>
  <c r="AK230" i="11"/>
  <c r="AJ230" i="11"/>
  <c r="AD230" i="11"/>
  <c r="AE230" i="11"/>
  <c r="AL230" i="11"/>
  <c r="AC230" i="11"/>
  <c r="AB230" i="11"/>
  <c r="AM230" i="11"/>
  <c r="AC208" i="11"/>
  <c r="AD208" i="11"/>
  <c r="AB208" i="11"/>
  <c r="AE208" i="11"/>
  <c r="AJ208" i="11"/>
  <c r="AL208" i="11"/>
  <c r="AM208" i="11"/>
  <c r="AK208" i="11"/>
  <c r="AB83" i="11"/>
  <c r="AC83" i="11"/>
  <c r="AJ83" i="11"/>
  <c r="AK83" i="11"/>
  <c r="AL83" i="11"/>
  <c r="AM83" i="11"/>
  <c r="AE83" i="11"/>
  <c r="AD83" i="11"/>
  <c r="AD89" i="11"/>
  <c r="AE89" i="11"/>
  <c r="AL89" i="11"/>
  <c r="AM89" i="11"/>
  <c r="AJ89" i="11"/>
  <c r="AK89" i="11"/>
  <c r="AB89" i="11"/>
  <c r="AC89" i="11"/>
  <c r="AL128" i="11"/>
  <c r="AC128" i="11"/>
  <c r="AK128" i="11"/>
  <c r="AD128" i="11"/>
  <c r="AB128" i="11"/>
  <c r="AJ128" i="11"/>
  <c r="AM128" i="11"/>
  <c r="AE128" i="11"/>
  <c r="AC239" i="11"/>
  <c r="AB239" i="11"/>
  <c r="AM239" i="11"/>
  <c r="AK239" i="11"/>
  <c r="AD239" i="11"/>
  <c r="AL239" i="11"/>
  <c r="AE239" i="11"/>
  <c r="AJ239" i="11"/>
  <c r="AC76" i="11"/>
  <c r="AD76" i="11"/>
  <c r="AL76" i="11"/>
  <c r="AE76" i="11"/>
  <c r="AK76" i="11"/>
  <c r="AB76" i="11"/>
  <c r="AJ76" i="11"/>
  <c r="AM76" i="11"/>
  <c r="AD60" i="11"/>
  <c r="AC60" i="11"/>
  <c r="AM60" i="11"/>
  <c r="AB60" i="11"/>
  <c r="AL60" i="11"/>
  <c r="AE60" i="11"/>
  <c r="AJ60" i="11"/>
  <c r="AK60" i="11"/>
  <c r="AB44" i="11"/>
  <c r="AE44" i="11"/>
  <c r="AM44" i="11"/>
  <c r="AD44" i="11"/>
  <c r="AL44" i="11"/>
  <c r="AC44" i="11"/>
  <c r="AJ44" i="11"/>
  <c r="AK44" i="11"/>
  <c r="AD28" i="11"/>
  <c r="AC28" i="11"/>
  <c r="AL28" i="11"/>
  <c r="AM28" i="11"/>
  <c r="AK28" i="11"/>
  <c r="AE28" i="11"/>
  <c r="AB28" i="11"/>
  <c r="AJ28" i="11"/>
  <c r="AB12" i="11"/>
  <c r="AE12" i="11"/>
  <c r="AJ12" i="11"/>
  <c r="AD12" i="11"/>
  <c r="AM12" i="11"/>
  <c r="AC12" i="11"/>
  <c r="AK12" i="11"/>
  <c r="AL12" i="11"/>
  <c r="AB185" i="11"/>
  <c r="AE185" i="11"/>
  <c r="AL185" i="11"/>
  <c r="AM185" i="11"/>
  <c r="AD185" i="11"/>
  <c r="AK185" i="11"/>
  <c r="AJ185" i="11"/>
  <c r="AC185" i="11"/>
  <c r="AB169" i="11"/>
  <c r="AE169" i="11"/>
  <c r="AL169" i="11"/>
  <c r="AM169" i="11"/>
  <c r="AD169" i="11"/>
  <c r="AK169" i="11"/>
  <c r="AJ169" i="11"/>
  <c r="AC169" i="11"/>
  <c r="AE153" i="11"/>
  <c r="AC153" i="11"/>
  <c r="AM153" i="11"/>
  <c r="AB153" i="11"/>
  <c r="AK153" i="11"/>
  <c r="AJ153" i="11"/>
  <c r="AL153" i="11"/>
  <c r="AD153" i="11"/>
  <c r="AC137" i="11"/>
  <c r="AB137" i="11"/>
  <c r="AL137" i="11"/>
  <c r="AE137" i="11"/>
  <c r="AM137" i="11"/>
  <c r="AK137" i="11"/>
  <c r="AJ137" i="11"/>
  <c r="AD137" i="11"/>
  <c r="AD121" i="11"/>
  <c r="AK121" i="11"/>
  <c r="AJ121" i="11"/>
  <c r="AM121" i="11"/>
  <c r="AB121" i="11"/>
  <c r="AL121" i="11"/>
  <c r="AC121" i="11"/>
  <c r="AE121" i="11"/>
  <c r="AL105" i="11"/>
  <c r="AC105" i="11"/>
  <c r="AB105" i="11"/>
  <c r="AM105" i="11"/>
  <c r="AJ105" i="11"/>
  <c r="AK105" i="11"/>
  <c r="AE105" i="11"/>
  <c r="AD105" i="11"/>
  <c r="AD269" i="11"/>
  <c r="AC269" i="11"/>
  <c r="AB269" i="11"/>
  <c r="AL269" i="11"/>
  <c r="AE269" i="11"/>
  <c r="AK269" i="11"/>
  <c r="AM269" i="11"/>
  <c r="AJ269" i="11"/>
  <c r="AD253" i="11"/>
  <c r="AL253" i="11"/>
  <c r="AM253" i="11"/>
  <c r="AK253" i="11"/>
  <c r="AE253" i="11"/>
  <c r="AJ253" i="11"/>
  <c r="AC253" i="11"/>
  <c r="AB253" i="11"/>
  <c r="AD237" i="11"/>
  <c r="AK237" i="11"/>
  <c r="AJ237" i="11"/>
  <c r="AL237" i="11"/>
  <c r="AB237" i="11"/>
  <c r="AC237" i="11"/>
  <c r="AM237" i="11"/>
  <c r="AE237" i="11"/>
  <c r="AJ221" i="11"/>
  <c r="AK221" i="11"/>
  <c r="AB221" i="11"/>
  <c r="AM221" i="11"/>
  <c r="AL221" i="11"/>
  <c r="AD221" i="11"/>
  <c r="AC221" i="11"/>
  <c r="AE221" i="11"/>
  <c r="AK205" i="11"/>
  <c r="AJ205" i="11"/>
  <c r="AC205" i="11"/>
  <c r="AM205" i="11"/>
  <c r="AL205" i="11"/>
  <c r="AB205" i="11"/>
  <c r="AD205" i="11"/>
  <c r="AE205" i="11"/>
  <c r="AM54" i="11"/>
  <c r="AB54" i="11"/>
  <c r="AD54" i="11"/>
  <c r="AK54" i="11"/>
  <c r="AL54" i="11"/>
  <c r="AJ54" i="11"/>
  <c r="AC54" i="11"/>
  <c r="AE54" i="11"/>
  <c r="AK22" i="11"/>
  <c r="AE22" i="11"/>
  <c r="AC22" i="11"/>
  <c r="AM22" i="11"/>
  <c r="AJ22" i="11"/>
  <c r="AL22" i="11"/>
  <c r="AB22" i="11"/>
  <c r="AD22" i="11"/>
  <c r="AD81" i="11"/>
  <c r="AB81" i="11"/>
  <c r="AJ81" i="11"/>
  <c r="AM81" i="11"/>
  <c r="AL81" i="11"/>
  <c r="AC81" i="11"/>
  <c r="AK81" i="11"/>
  <c r="AE81" i="11"/>
  <c r="AJ194" i="11"/>
  <c r="AK194" i="11"/>
  <c r="AD194" i="11"/>
  <c r="AL194" i="11"/>
  <c r="AM194" i="11"/>
  <c r="AB194" i="11"/>
  <c r="AC194" i="11"/>
  <c r="AE194" i="11"/>
  <c r="AM70" i="11"/>
  <c r="AB70" i="11"/>
  <c r="AD70" i="11"/>
  <c r="AK70" i="11"/>
  <c r="AL70" i="11"/>
  <c r="AJ70" i="11"/>
  <c r="AC70" i="11"/>
  <c r="AE70" i="11"/>
  <c r="AE73" i="11"/>
  <c r="AB73" i="11"/>
  <c r="AK73" i="11"/>
  <c r="AL73" i="11"/>
  <c r="AJ73" i="11"/>
  <c r="AC73" i="11"/>
  <c r="AM73" i="11"/>
  <c r="AD73" i="11"/>
  <c r="AE171" i="11"/>
  <c r="AB171" i="11"/>
  <c r="AC171" i="11"/>
  <c r="AD171" i="11"/>
  <c r="AL171" i="11"/>
  <c r="AJ171" i="11"/>
  <c r="AK171" i="11"/>
  <c r="AM171" i="11"/>
  <c r="AB260" i="11"/>
  <c r="AK260" i="11"/>
  <c r="AE260" i="11"/>
  <c r="AJ260" i="11"/>
  <c r="AD260" i="11"/>
  <c r="AC260" i="11"/>
  <c r="AM260" i="11"/>
  <c r="AL260" i="11"/>
  <c r="AL82" i="11"/>
  <c r="AE82" i="11"/>
  <c r="AD82" i="11"/>
  <c r="AC82" i="11"/>
  <c r="AJ82" i="11"/>
  <c r="AM82" i="11"/>
  <c r="AB82" i="11"/>
  <c r="AK82" i="11"/>
  <c r="AK18" i="11"/>
  <c r="AL18" i="11"/>
  <c r="AD18" i="11"/>
  <c r="AB18" i="11"/>
  <c r="AJ18" i="11"/>
  <c r="AE18" i="11"/>
  <c r="AC18" i="11"/>
  <c r="AM18" i="11"/>
  <c r="AD143" i="11"/>
  <c r="AE143" i="11"/>
  <c r="AL143" i="11"/>
  <c r="AJ143" i="11"/>
  <c r="AM143" i="11"/>
  <c r="AC143" i="11"/>
  <c r="AK143" i="11"/>
  <c r="AB143" i="11"/>
  <c r="AE259" i="11"/>
  <c r="AD259" i="11"/>
  <c r="AJ259" i="11"/>
  <c r="AM259" i="11"/>
  <c r="AC259" i="11"/>
  <c r="AB259" i="11"/>
  <c r="AL259" i="11"/>
  <c r="AK259" i="11"/>
  <c r="AM195" i="11"/>
  <c r="AL195" i="11"/>
  <c r="AE195" i="11"/>
  <c r="AB195" i="11"/>
  <c r="AD195" i="11"/>
  <c r="AC195" i="11"/>
  <c r="AJ195" i="11"/>
  <c r="AK195" i="11"/>
  <c r="AJ26" i="11"/>
  <c r="AK26" i="11"/>
  <c r="AC26" i="11"/>
  <c r="AE26" i="11"/>
  <c r="AM26" i="11"/>
  <c r="AD26" i="11"/>
  <c r="AB26" i="11"/>
  <c r="AL26" i="11"/>
  <c r="AB151" i="11"/>
  <c r="AJ151" i="11"/>
  <c r="AL151" i="11"/>
  <c r="AM151" i="11"/>
  <c r="AK151" i="11"/>
  <c r="AC151" i="11"/>
  <c r="AE151" i="11"/>
  <c r="AD151" i="11"/>
  <c r="AE246" i="11"/>
  <c r="AL246" i="11"/>
  <c r="AC246" i="11"/>
  <c r="AJ246" i="11"/>
  <c r="AB246" i="11"/>
  <c r="AM246" i="11"/>
  <c r="AD246" i="11"/>
  <c r="AK246" i="11"/>
  <c r="AC176" i="11"/>
  <c r="AD176" i="11"/>
  <c r="AL176" i="11"/>
  <c r="AM176" i="11"/>
  <c r="AK176" i="11"/>
  <c r="AJ176" i="11"/>
  <c r="AB176" i="11"/>
  <c r="AE176" i="11"/>
  <c r="AC40" i="11"/>
  <c r="AJ40" i="11"/>
  <c r="AL40" i="11"/>
  <c r="AD40" i="11"/>
  <c r="AM40" i="11"/>
  <c r="AB40" i="11"/>
  <c r="AK40" i="11"/>
  <c r="AE40" i="11"/>
  <c r="AB181" i="11"/>
  <c r="AE181" i="11"/>
  <c r="AL181" i="11"/>
  <c r="AM181" i="11"/>
  <c r="AD181" i="11"/>
  <c r="AK181" i="11"/>
  <c r="AJ181" i="11"/>
  <c r="AC181" i="11"/>
  <c r="AC133" i="11"/>
  <c r="AB133" i="11"/>
  <c r="AL133" i="11"/>
  <c r="AE133" i="11"/>
  <c r="AM133" i="11"/>
  <c r="AK133" i="11"/>
  <c r="AJ133" i="11"/>
  <c r="AD133" i="11"/>
  <c r="AM101" i="11"/>
  <c r="AK101" i="11"/>
  <c r="AB101" i="11"/>
  <c r="AE101" i="11"/>
  <c r="AL101" i="11"/>
  <c r="AC101" i="11"/>
  <c r="AJ101" i="11"/>
  <c r="AD101" i="11"/>
  <c r="AL217" i="11"/>
  <c r="AK217" i="11"/>
  <c r="AD217" i="11"/>
  <c r="AE217" i="11"/>
  <c r="AB217" i="11"/>
  <c r="AJ217" i="11"/>
  <c r="AM217" i="11"/>
  <c r="AC217" i="11"/>
  <c r="AD85" i="11"/>
  <c r="AE85" i="11"/>
  <c r="AC85" i="11"/>
  <c r="AB85" i="11"/>
  <c r="AK85" i="11"/>
  <c r="AL85" i="11"/>
  <c r="AJ85" i="11"/>
  <c r="AM85" i="11"/>
  <c r="AB87" i="11"/>
  <c r="AC87" i="11"/>
  <c r="AL87" i="11"/>
  <c r="AM87" i="11"/>
  <c r="AJ87" i="11"/>
  <c r="AD87" i="11"/>
  <c r="AE87" i="11"/>
  <c r="AK87" i="11"/>
  <c r="AJ104" i="11"/>
  <c r="AM104" i="11"/>
  <c r="AE104" i="11"/>
  <c r="AB104" i="11"/>
  <c r="AK104" i="11"/>
  <c r="AL104" i="11"/>
  <c r="AC104" i="11"/>
  <c r="AD104" i="11"/>
  <c r="AM199" i="11"/>
  <c r="AL199" i="11"/>
  <c r="AE199" i="11"/>
  <c r="AB199" i="11"/>
  <c r="AD199" i="11"/>
  <c r="AC199" i="11"/>
  <c r="AK199" i="11"/>
  <c r="AJ199" i="11"/>
  <c r="AD59" i="11"/>
  <c r="AC59" i="11"/>
  <c r="AL59" i="11"/>
  <c r="AK59" i="11"/>
  <c r="AM59" i="11"/>
  <c r="AJ59" i="11"/>
  <c r="AB59" i="11"/>
  <c r="AE59" i="11"/>
  <c r="AB163" i="11"/>
  <c r="AE163" i="11"/>
  <c r="AD163" i="11"/>
  <c r="AC163" i="11"/>
  <c r="AK163" i="11"/>
  <c r="AM163" i="11"/>
  <c r="AJ163" i="11"/>
  <c r="AL163" i="11"/>
  <c r="AE258" i="11"/>
  <c r="AJ258" i="11"/>
  <c r="AM258" i="11"/>
  <c r="AK258" i="11"/>
  <c r="AD258" i="11"/>
  <c r="AB258" i="11"/>
  <c r="AL258" i="11"/>
  <c r="AC258" i="11"/>
  <c r="AM94" i="11"/>
  <c r="AE94" i="11"/>
  <c r="AD94" i="11"/>
  <c r="AJ94" i="11"/>
  <c r="AB94" i="11"/>
  <c r="AC94" i="11"/>
  <c r="AK94" i="11"/>
  <c r="AL94" i="11"/>
  <c r="AE49" i="11"/>
  <c r="AB49" i="11"/>
  <c r="AL49" i="11"/>
  <c r="AJ49" i="11"/>
  <c r="AM49" i="11"/>
  <c r="AD49" i="11"/>
  <c r="AK49" i="11"/>
  <c r="AC49" i="11"/>
  <c r="AJ152" i="11"/>
  <c r="AK152" i="11"/>
  <c r="AB152" i="11"/>
  <c r="AE152" i="11"/>
  <c r="AC152" i="11"/>
  <c r="AM152" i="11"/>
  <c r="AD152" i="11"/>
  <c r="AL152" i="11"/>
  <c r="AE247" i="11"/>
  <c r="AK247" i="11"/>
  <c r="AM247" i="11"/>
  <c r="AB247" i="11"/>
  <c r="AC247" i="11"/>
  <c r="AJ247" i="11"/>
  <c r="AD247" i="11"/>
  <c r="AL247" i="11"/>
  <c r="AC75" i="11"/>
  <c r="AD75" i="11"/>
  <c r="AK75" i="11"/>
  <c r="AM75" i="11"/>
  <c r="AJ75" i="11"/>
  <c r="AL75" i="11"/>
  <c r="AB75" i="11"/>
  <c r="AE75" i="11"/>
  <c r="AD67" i="11"/>
  <c r="AC67" i="11"/>
  <c r="AL67" i="11"/>
  <c r="AK67" i="11"/>
  <c r="AM67" i="11"/>
  <c r="AJ67" i="11"/>
  <c r="AB67" i="11"/>
  <c r="AE67" i="11"/>
  <c r="AC35" i="11"/>
  <c r="AB35" i="11"/>
  <c r="AK35" i="11"/>
  <c r="AJ35" i="11"/>
  <c r="AL35" i="11"/>
  <c r="AM35" i="11"/>
  <c r="AE35" i="11"/>
  <c r="AD35" i="11"/>
  <c r="AB9" i="11"/>
  <c r="AK9" i="11"/>
  <c r="AM9" i="11"/>
  <c r="AC9" i="11"/>
  <c r="AJ9" i="11"/>
  <c r="AE9" i="11"/>
  <c r="AL9" i="11"/>
  <c r="AD9" i="11"/>
  <c r="AC166" i="11"/>
  <c r="AJ166" i="11"/>
  <c r="AE166" i="11"/>
  <c r="AK166" i="11"/>
  <c r="AL166" i="11"/>
  <c r="AD166" i="11"/>
  <c r="AM166" i="11"/>
  <c r="AB166" i="11"/>
  <c r="AC134" i="11"/>
  <c r="AB134" i="11"/>
  <c r="AL134" i="11"/>
  <c r="AM134" i="11"/>
  <c r="AK134" i="11"/>
  <c r="AD134" i="11"/>
  <c r="AE134" i="11"/>
  <c r="AJ134" i="11"/>
  <c r="AL102" i="11"/>
  <c r="AC102" i="11"/>
  <c r="AE102" i="11"/>
  <c r="AB102" i="11"/>
  <c r="AM102" i="11"/>
  <c r="AD102" i="11"/>
  <c r="AK102" i="11"/>
  <c r="AJ102" i="11"/>
  <c r="AC250" i="11"/>
  <c r="AJ250" i="11"/>
  <c r="AL250" i="11"/>
  <c r="AD250" i="11"/>
  <c r="AB250" i="11"/>
  <c r="AE250" i="11"/>
  <c r="AK250" i="11"/>
  <c r="AM250" i="11"/>
  <c r="AK218" i="11"/>
  <c r="AL218" i="11"/>
  <c r="AC218" i="11"/>
  <c r="AJ218" i="11"/>
  <c r="AM218" i="11"/>
  <c r="AD218" i="11"/>
  <c r="AB218" i="11"/>
  <c r="AE218" i="11"/>
  <c r="AM191" i="11"/>
  <c r="AL191" i="11"/>
  <c r="AE191" i="11"/>
  <c r="AB191" i="11"/>
  <c r="AD191" i="11"/>
  <c r="AC191" i="11"/>
  <c r="AK191" i="11"/>
  <c r="AJ191" i="11"/>
  <c r="AJ77" i="11"/>
  <c r="AL77" i="11"/>
  <c r="AM77" i="11"/>
  <c r="AC77" i="11"/>
  <c r="AB77" i="11"/>
  <c r="AD77" i="11"/>
  <c r="AE77" i="11"/>
  <c r="AK77" i="11"/>
  <c r="AD55" i="11"/>
  <c r="AC55" i="11"/>
  <c r="AL55" i="11"/>
  <c r="AK55" i="11"/>
  <c r="AM55" i="11"/>
  <c r="AJ55" i="11"/>
  <c r="AE55" i="11"/>
  <c r="AB55" i="11"/>
  <c r="AM34" i="11"/>
  <c r="AC34" i="11"/>
  <c r="AB34" i="11"/>
  <c r="AD34" i="11"/>
  <c r="AL34" i="11"/>
  <c r="AJ34" i="11"/>
  <c r="AK34" i="11"/>
  <c r="AE34" i="11"/>
  <c r="AE13" i="11"/>
  <c r="AJ13" i="11"/>
  <c r="AC13" i="11"/>
  <c r="AD13" i="11"/>
  <c r="AK13" i="11"/>
  <c r="AM13" i="11"/>
  <c r="AB13" i="11"/>
  <c r="AL13" i="11"/>
  <c r="AC180" i="11"/>
  <c r="AD180" i="11"/>
  <c r="AL180" i="11"/>
  <c r="AM180" i="11"/>
  <c r="AK180" i="11"/>
  <c r="AJ180" i="11"/>
  <c r="AE180" i="11"/>
  <c r="AB180" i="11"/>
  <c r="AD159" i="11"/>
  <c r="AM159" i="11"/>
  <c r="AL159" i="11"/>
  <c r="AK159" i="11"/>
  <c r="AE159" i="11"/>
  <c r="AC159" i="11"/>
  <c r="AB159" i="11"/>
  <c r="AJ159" i="11"/>
  <c r="AC138" i="11"/>
  <c r="AB138" i="11"/>
  <c r="AL138" i="11"/>
  <c r="AM138" i="11"/>
  <c r="AK138" i="11"/>
  <c r="AD138" i="11"/>
  <c r="AE138" i="11"/>
  <c r="AJ138" i="11"/>
  <c r="AL116" i="11"/>
  <c r="AC116" i="11"/>
  <c r="AE116" i="11"/>
  <c r="AM116" i="11"/>
  <c r="AJ116" i="11"/>
  <c r="AD116" i="11"/>
  <c r="AB116" i="11"/>
  <c r="AK116" i="11"/>
  <c r="AB95" i="11"/>
  <c r="AC95" i="11"/>
  <c r="AL95" i="11"/>
  <c r="AK95" i="11"/>
  <c r="AM95" i="11"/>
  <c r="AD95" i="11"/>
  <c r="AJ95" i="11"/>
  <c r="AE95" i="11"/>
  <c r="AE254" i="11"/>
  <c r="AM254" i="11"/>
  <c r="AK254" i="11"/>
  <c r="AB254" i="11"/>
  <c r="AD254" i="11"/>
  <c r="AL254" i="11"/>
  <c r="AJ254" i="11"/>
  <c r="AC254" i="11"/>
  <c r="AC232" i="11"/>
  <c r="AE232" i="11"/>
  <c r="AB232" i="11"/>
  <c r="AK232" i="11"/>
  <c r="AL232" i="11"/>
  <c r="AM232" i="11"/>
  <c r="AD232" i="11"/>
  <c r="AJ232" i="11"/>
  <c r="AK211" i="11"/>
  <c r="AJ211" i="11"/>
  <c r="AB211" i="11"/>
  <c r="AC211" i="11"/>
  <c r="AE211" i="11"/>
  <c r="AD211" i="11"/>
  <c r="AL211" i="11"/>
  <c r="AM211" i="11"/>
  <c r="AJ190" i="11"/>
  <c r="AK190" i="11"/>
  <c r="AE190" i="11"/>
  <c r="AC190" i="11"/>
  <c r="AM190" i="11"/>
  <c r="AB190" i="11"/>
  <c r="AL190" i="11"/>
  <c r="AD190" i="11"/>
  <c r="AD63" i="11"/>
  <c r="AC63" i="11"/>
  <c r="AL63" i="11"/>
  <c r="AK63" i="11"/>
  <c r="AM63" i="11"/>
  <c r="AJ63" i="11"/>
  <c r="AE63" i="11"/>
  <c r="AB63" i="11"/>
  <c r="AK42" i="11"/>
  <c r="AJ42" i="11"/>
  <c r="AD42" i="11"/>
  <c r="AE42" i="11"/>
  <c r="AL42" i="11"/>
  <c r="AC42" i="11"/>
  <c r="AM42" i="11"/>
  <c r="AB42" i="11"/>
  <c r="AD21" i="11"/>
  <c r="AE21" i="11"/>
  <c r="AB21" i="11"/>
  <c r="AC21" i="11"/>
  <c r="AJ21" i="11"/>
  <c r="AL21" i="11"/>
  <c r="AK21" i="11"/>
  <c r="AM21" i="11"/>
  <c r="AC188" i="11"/>
  <c r="AD188" i="11"/>
  <c r="AL188" i="11"/>
  <c r="AM188" i="11"/>
  <c r="AK188" i="11"/>
  <c r="AJ188" i="11"/>
  <c r="AE188" i="11"/>
  <c r="AB188" i="11"/>
  <c r="AK167" i="11"/>
  <c r="AJ167" i="11"/>
  <c r="AL167" i="11"/>
  <c r="AD167" i="11"/>
  <c r="AB167" i="11"/>
  <c r="AC167" i="11"/>
  <c r="AE167" i="11"/>
  <c r="AM167" i="11"/>
  <c r="AC146" i="11"/>
  <c r="AB146" i="11"/>
  <c r="AM146" i="11"/>
  <c r="AJ146" i="11"/>
  <c r="AL146" i="11"/>
  <c r="AD146" i="11"/>
  <c r="AE146" i="11"/>
  <c r="AK146" i="11"/>
  <c r="AL124" i="11"/>
  <c r="AC124" i="11"/>
  <c r="AE124" i="11"/>
  <c r="AM124" i="11"/>
  <c r="AJ124" i="11"/>
  <c r="AD124" i="11"/>
  <c r="AB124" i="11"/>
  <c r="AK124" i="11"/>
  <c r="AD103" i="11"/>
  <c r="AK103" i="11"/>
  <c r="AJ103" i="11"/>
  <c r="AC103" i="11"/>
  <c r="AL103" i="11"/>
  <c r="AB103" i="11"/>
  <c r="AM103" i="11"/>
  <c r="AE103" i="11"/>
  <c r="AC262" i="11"/>
  <c r="AL262" i="11"/>
  <c r="AB262" i="11"/>
  <c r="AK262" i="11"/>
  <c r="AJ262" i="11"/>
  <c r="AD262" i="11"/>
  <c r="AE262" i="11"/>
  <c r="AM262" i="11"/>
  <c r="AD240" i="11"/>
  <c r="AM240" i="11"/>
  <c r="AE240" i="11"/>
  <c r="AL240" i="11"/>
  <c r="AJ240" i="11"/>
  <c r="AC240" i="11"/>
  <c r="AK240" i="11"/>
  <c r="AB240" i="11"/>
  <c r="AJ219" i="11"/>
  <c r="AK219" i="11"/>
  <c r="AB219" i="11"/>
  <c r="AC219" i="11"/>
  <c r="AD219" i="11"/>
  <c r="AE219" i="11"/>
  <c r="AL219" i="11"/>
  <c r="AM219" i="11"/>
  <c r="AJ198" i="11"/>
  <c r="AK198" i="11"/>
  <c r="AE198" i="11"/>
  <c r="AC198" i="11"/>
  <c r="AM198" i="11"/>
  <c r="AB198" i="11"/>
  <c r="AD198" i="11"/>
  <c r="AL198" i="11"/>
  <c r="AC41" i="11"/>
  <c r="AB41" i="11"/>
  <c r="AJ41" i="11"/>
  <c r="AM41" i="11"/>
  <c r="AK41" i="11"/>
  <c r="AD41" i="11"/>
  <c r="AL41" i="11"/>
  <c r="AE41" i="11"/>
  <c r="AD160" i="11"/>
  <c r="AB160" i="11"/>
  <c r="AK160" i="11"/>
  <c r="AJ160" i="11"/>
  <c r="AC160" i="11"/>
  <c r="AE160" i="11"/>
  <c r="AM160" i="11"/>
  <c r="AL160" i="11"/>
  <c r="AE272" i="11"/>
  <c r="AD272" i="11"/>
  <c r="AM272" i="11"/>
  <c r="AL272" i="11"/>
  <c r="AC272" i="11"/>
  <c r="AB272" i="11"/>
  <c r="AK272" i="11"/>
  <c r="AJ272" i="11"/>
  <c r="AC196" i="11"/>
  <c r="AD196" i="11"/>
  <c r="AK196" i="11"/>
  <c r="AM196" i="11"/>
  <c r="AL196" i="11"/>
  <c r="AB196" i="11"/>
  <c r="AE196" i="11"/>
  <c r="AJ196" i="11"/>
  <c r="AB84" i="11"/>
  <c r="AC84" i="11"/>
  <c r="AL84" i="11"/>
  <c r="AE84" i="11"/>
  <c r="AJ84" i="11"/>
  <c r="AD84" i="11"/>
  <c r="AM84" i="11"/>
  <c r="AK84" i="11"/>
  <c r="AD68" i="11"/>
  <c r="AC68" i="11"/>
  <c r="AM68" i="11"/>
  <c r="AB68" i="11"/>
  <c r="AL68" i="11"/>
  <c r="AE68" i="11"/>
  <c r="AJ68" i="11"/>
  <c r="AK68" i="11"/>
  <c r="AD52" i="11"/>
  <c r="AC52" i="11"/>
  <c r="AM52" i="11"/>
  <c r="AB52" i="11"/>
  <c r="AL52" i="11"/>
  <c r="AE52" i="11"/>
  <c r="AJ52" i="11"/>
  <c r="AK52" i="11"/>
  <c r="AC36" i="11"/>
  <c r="AB36" i="11"/>
  <c r="AK36" i="11"/>
  <c r="AE36" i="11"/>
  <c r="AJ36" i="11"/>
  <c r="AD36" i="11"/>
  <c r="AL36" i="11"/>
  <c r="AM36" i="11"/>
  <c r="AE20" i="11"/>
  <c r="AD20" i="11"/>
  <c r="AM20" i="11"/>
  <c r="AJ20" i="11"/>
  <c r="AL20" i="11"/>
  <c r="AB20" i="11"/>
  <c r="AC20" i="11"/>
  <c r="AK20" i="11"/>
  <c r="AB90" i="11"/>
  <c r="AC90" i="11"/>
  <c r="AJ90" i="11"/>
  <c r="AL90" i="11"/>
  <c r="AE90" i="11"/>
  <c r="AM90" i="11"/>
  <c r="AK90" i="11"/>
  <c r="AD90" i="11"/>
  <c r="AB177" i="11"/>
  <c r="AE177" i="11"/>
  <c r="AL177" i="11"/>
  <c r="AM177" i="11"/>
  <c r="AD177" i="11"/>
  <c r="AK177" i="11"/>
  <c r="AJ177" i="11"/>
  <c r="AC177" i="11"/>
  <c r="AE161" i="11"/>
  <c r="AK161" i="11"/>
  <c r="AD161" i="11"/>
  <c r="AL161" i="11"/>
  <c r="AM161" i="11"/>
  <c r="AJ161" i="11"/>
  <c r="AB161" i="11"/>
  <c r="AC161" i="11"/>
  <c r="AE145" i="11"/>
  <c r="AD145" i="11"/>
  <c r="AK145" i="11"/>
  <c r="AL145" i="11"/>
  <c r="AC145" i="11"/>
  <c r="AJ145" i="11"/>
  <c r="AM145" i="11"/>
  <c r="AB145" i="11"/>
  <c r="AD129" i="11"/>
  <c r="AK129" i="11"/>
  <c r="AJ129" i="11"/>
  <c r="AM129" i="11"/>
  <c r="AB129" i="11"/>
  <c r="AL129" i="11"/>
  <c r="AC129" i="11"/>
  <c r="AE129" i="11"/>
  <c r="AD113" i="11"/>
  <c r="AJ113" i="11"/>
  <c r="AM113" i="11"/>
  <c r="AC113" i="11"/>
  <c r="AL113" i="11"/>
  <c r="AB113" i="11"/>
  <c r="AK113" i="11"/>
  <c r="AE113" i="11"/>
  <c r="AM97" i="11"/>
  <c r="AK97" i="11"/>
  <c r="AD97" i="11"/>
  <c r="AJ97" i="11"/>
  <c r="AL97" i="11"/>
  <c r="AC97" i="11"/>
  <c r="AE97" i="11"/>
  <c r="AB97" i="11"/>
  <c r="AB261" i="11"/>
  <c r="AK261" i="11"/>
  <c r="AE261" i="11"/>
  <c r="AJ261" i="11"/>
  <c r="AD261" i="11"/>
  <c r="AC261" i="11"/>
  <c r="AL261" i="11"/>
  <c r="AM261" i="11"/>
  <c r="AB245" i="11"/>
  <c r="AJ245" i="11"/>
  <c r="AM245" i="11"/>
  <c r="AC245" i="11"/>
  <c r="AE245" i="11"/>
  <c r="AD245" i="11"/>
  <c r="AL245" i="11"/>
  <c r="AK245" i="11"/>
  <c r="AL229" i="11"/>
  <c r="AJ229" i="11"/>
  <c r="AE229" i="11"/>
  <c r="AK229" i="11"/>
  <c r="AM229" i="11"/>
  <c r="AB229" i="11"/>
  <c r="AD229" i="11"/>
  <c r="AC229" i="11"/>
  <c r="AL213" i="11"/>
  <c r="AK213" i="11"/>
  <c r="AC213" i="11"/>
  <c r="AD213" i="11"/>
  <c r="AM213" i="11"/>
  <c r="AB213" i="11"/>
  <c r="AJ213" i="11"/>
  <c r="AE213" i="11"/>
  <c r="AK197" i="11"/>
  <c r="AJ197" i="11"/>
  <c r="AC197" i="11"/>
  <c r="AM197" i="11"/>
  <c r="AL197" i="11"/>
  <c r="AB197" i="11"/>
  <c r="AD197" i="11"/>
  <c r="AE197" i="11"/>
  <c r="AD270" i="11"/>
  <c r="AB270" i="11"/>
  <c r="AM270" i="11"/>
  <c r="AK270" i="11"/>
  <c r="AC270" i="11"/>
  <c r="AE270" i="11"/>
  <c r="AL270" i="11"/>
  <c r="AJ270" i="11"/>
  <c r="AD126" i="11"/>
  <c r="AK126" i="11"/>
  <c r="AJ126" i="11"/>
  <c r="AM126" i="11"/>
  <c r="AL126" i="11"/>
  <c r="AE126" i="11"/>
  <c r="AB126" i="11"/>
  <c r="AC126" i="11"/>
  <c r="AC184" i="11"/>
  <c r="AD184" i="11"/>
  <c r="AL184" i="11"/>
  <c r="AM184" i="11"/>
  <c r="AK184" i="11"/>
  <c r="AJ184" i="11"/>
  <c r="AB184" i="11"/>
  <c r="AE184" i="11"/>
  <c r="AD174" i="11"/>
  <c r="AC174" i="11"/>
  <c r="AJ174" i="11"/>
  <c r="AK174" i="11"/>
  <c r="AM174" i="11"/>
  <c r="AE174" i="11"/>
  <c r="AB174" i="11"/>
  <c r="AL174" i="11"/>
  <c r="AM46" i="11"/>
  <c r="AJ46" i="11"/>
  <c r="AB46" i="11"/>
  <c r="AK46" i="11"/>
  <c r="AL46" i="11"/>
  <c r="AD46" i="11"/>
  <c r="AE46" i="11"/>
  <c r="AC46" i="11"/>
  <c r="AD139" i="11"/>
  <c r="AM139" i="11"/>
  <c r="AB139" i="11"/>
  <c r="AC139" i="11"/>
  <c r="AJ139" i="11"/>
  <c r="AL139" i="11"/>
  <c r="AE139" i="11"/>
  <c r="AK139" i="11"/>
  <c r="AC228" i="11"/>
  <c r="AE228" i="11"/>
  <c r="AJ228" i="11"/>
  <c r="AD228" i="11"/>
  <c r="AL228" i="11"/>
  <c r="AM228" i="11"/>
  <c r="AK228" i="11"/>
  <c r="AB228" i="11"/>
  <c r="AE61" i="11"/>
  <c r="AB61" i="11"/>
  <c r="AC61" i="11"/>
  <c r="AD61" i="11"/>
  <c r="AK61" i="11"/>
  <c r="AM61" i="11"/>
  <c r="AL61" i="11"/>
  <c r="AJ61" i="11"/>
  <c r="AD186" i="11"/>
  <c r="AC186" i="11"/>
  <c r="AJ186" i="11"/>
  <c r="AK186" i="11"/>
  <c r="AM186" i="11"/>
  <c r="AE186" i="11"/>
  <c r="AB186" i="11"/>
  <c r="AL186" i="11"/>
  <c r="AD122" i="11"/>
  <c r="AK122" i="11"/>
  <c r="AJ122" i="11"/>
  <c r="AM122" i="11"/>
  <c r="AL122" i="11"/>
  <c r="AE122" i="11"/>
  <c r="AB122" i="11"/>
  <c r="AC122" i="11"/>
  <c r="AD238" i="11"/>
  <c r="AM238" i="11"/>
  <c r="AC238" i="11"/>
  <c r="AB238" i="11"/>
  <c r="AJ238" i="11"/>
  <c r="AE238" i="11"/>
  <c r="AK238" i="11"/>
  <c r="AL238" i="11"/>
  <c r="AE69" i="11"/>
  <c r="AB69" i="11"/>
  <c r="AC69" i="11"/>
  <c r="AD69" i="11"/>
  <c r="AK69" i="11"/>
  <c r="AM69" i="11"/>
  <c r="AJ69" i="11"/>
  <c r="AL69" i="11"/>
  <c r="AB91" i="11"/>
  <c r="AC91" i="11"/>
  <c r="AL91" i="11"/>
  <c r="AM91" i="11"/>
  <c r="AJ91" i="11"/>
  <c r="AD91" i="11"/>
  <c r="AE91" i="11"/>
  <c r="AK91" i="11"/>
  <c r="AD130" i="11"/>
  <c r="AK130" i="11"/>
  <c r="AJ130" i="11"/>
  <c r="AM130" i="11"/>
  <c r="AL130" i="11"/>
  <c r="AE130" i="11"/>
  <c r="AB130" i="11"/>
  <c r="AC130" i="11"/>
  <c r="AB267" i="11"/>
  <c r="AJ267" i="11"/>
  <c r="AE267" i="11"/>
  <c r="AM267" i="11"/>
  <c r="AD267" i="11"/>
  <c r="AC267" i="11"/>
  <c r="AL267" i="11"/>
  <c r="AK267" i="11"/>
  <c r="AM203" i="11"/>
  <c r="AL203" i="11"/>
  <c r="AE203" i="11"/>
  <c r="AB203" i="11"/>
  <c r="AD203" i="11"/>
  <c r="AC203" i="11"/>
  <c r="AJ203" i="11"/>
  <c r="AK203" i="11"/>
  <c r="AM62" i="11"/>
  <c r="AB62" i="11"/>
  <c r="AD62" i="11"/>
  <c r="AK62" i="11"/>
  <c r="AL62" i="11"/>
  <c r="AJ62" i="11"/>
  <c r="AC62" i="11"/>
  <c r="AE62" i="11"/>
  <c r="AJ223" i="11"/>
  <c r="AK223" i="11"/>
  <c r="AB223" i="11"/>
  <c r="AC223" i="11"/>
  <c r="AD223" i="11"/>
  <c r="AE223" i="11"/>
  <c r="AM223" i="11"/>
  <c r="AL223" i="11"/>
  <c r="AD56" i="11"/>
  <c r="AC56" i="11"/>
  <c r="AM56" i="11"/>
  <c r="AB56" i="11"/>
  <c r="AL56" i="11"/>
  <c r="AE56" i="11"/>
  <c r="AJ56" i="11"/>
  <c r="AK56" i="11"/>
  <c r="AC8" i="11"/>
  <c r="AB8" i="11"/>
  <c r="AK8" i="11"/>
  <c r="AL8" i="11"/>
  <c r="AJ8" i="11"/>
  <c r="AD8" i="11"/>
  <c r="AE8" i="11"/>
  <c r="AM8" i="11"/>
  <c r="AE149" i="11"/>
  <c r="AB149" i="11"/>
  <c r="AM149" i="11"/>
  <c r="AL149" i="11"/>
  <c r="AC149" i="11"/>
  <c r="AJ149" i="11"/>
  <c r="AK149" i="11"/>
  <c r="AD149" i="11"/>
  <c r="AD117" i="11"/>
  <c r="AK117" i="11"/>
  <c r="AJ117" i="11"/>
  <c r="AM117" i="11"/>
  <c r="AB117" i="11"/>
  <c r="AL117" i="11"/>
  <c r="AC117" i="11"/>
  <c r="AE117" i="11"/>
  <c r="AD265" i="11"/>
  <c r="AC265" i="11"/>
  <c r="AL265" i="11"/>
  <c r="AB265" i="11"/>
  <c r="AK265" i="11"/>
  <c r="AE265" i="11"/>
  <c r="AM265" i="11"/>
  <c r="AJ265" i="11"/>
  <c r="AB249" i="11"/>
  <c r="AJ249" i="11"/>
  <c r="AC249" i="11"/>
  <c r="AD249" i="11"/>
  <c r="AM249" i="11"/>
  <c r="AK249" i="11"/>
  <c r="AL249" i="11"/>
  <c r="AE249" i="11"/>
  <c r="AK201" i="11"/>
  <c r="AJ201" i="11"/>
  <c r="AE201" i="11"/>
  <c r="AB201" i="11"/>
  <c r="AD201" i="11"/>
  <c r="AL201" i="11"/>
  <c r="AC201" i="11"/>
  <c r="AM201" i="11"/>
  <c r="AK136" i="11"/>
  <c r="AJ136" i="11"/>
  <c r="AB136" i="11"/>
  <c r="AC136" i="11"/>
  <c r="AE136" i="11"/>
  <c r="AL136" i="11"/>
  <c r="AM136" i="11"/>
  <c r="AD136" i="11"/>
  <c r="AE65" i="11"/>
  <c r="AB65" i="11"/>
  <c r="AL65" i="11"/>
  <c r="AJ65" i="11"/>
  <c r="AM65" i="11"/>
  <c r="AD65" i="11"/>
  <c r="AK65" i="11"/>
  <c r="AC65" i="11"/>
  <c r="AC168" i="11"/>
  <c r="AD168" i="11"/>
  <c r="AL168" i="11"/>
  <c r="AM168" i="11"/>
  <c r="AK168" i="11"/>
  <c r="AJ168" i="11"/>
  <c r="AB168" i="11"/>
  <c r="AE168" i="11"/>
  <c r="AC263" i="11"/>
  <c r="AB263" i="11"/>
  <c r="AE263" i="11"/>
  <c r="AK263" i="11"/>
  <c r="AJ263" i="11"/>
  <c r="AD263" i="11"/>
  <c r="AM263" i="11"/>
  <c r="AL263" i="11"/>
  <c r="AJ38" i="11"/>
  <c r="AK38" i="11"/>
  <c r="AC38" i="11"/>
  <c r="AL38" i="11"/>
  <c r="AM38" i="11"/>
  <c r="AE38" i="11"/>
  <c r="AB38" i="11"/>
  <c r="AD38" i="11"/>
  <c r="AC142" i="11"/>
  <c r="AB142" i="11"/>
  <c r="AM142" i="11"/>
  <c r="AJ142" i="11"/>
  <c r="AL142" i="11"/>
  <c r="AD142" i="11"/>
  <c r="AE142" i="11"/>
  <c r="AK142" i="11"/>
  <c r="AC236" i="11"/>
  <c r="AE236" i="11"/>
  <c r="AJ236" i="11"/>
  <c r="AD236" i="11"/>
  <c r="AL236" i="11"/>
  <c r="AM236" i="11"/>
  <c r="AK236" i="11"/>
  <c r="AB236" i="11"/>
  <c r="AK210" i="11"/>
  <c r="AL210" i="11"/>
  <c r="AD210" i="11"/>
  <c r="AM210" i="11"/>
  <c r="AJ210" i="11"/>
  <c r="AB210" i="11"/>
  <c r="AC210" i="11"/>
  <c r="AE210" i="11"/>
  <c r="AD27" i="11"/>
  <c r="AC27" i="11"/>
  <c r="AL27" i="11"/>
  <c r="AK27" i="11"/>
  <c r="AM27" i="11"/>
  <c r="AB27" i="11"/>
  <c r="AJ27" i="11"/>
  <c r="AE27" i="11"/>
  <c r="AD131" i="11"/>
  <c r="AM131" i="11"/>
  <c r="AB131" i="11"/>
  <c r="AC131" i="11"/>
  <c r="AJ131" i="11"/>
  <c r="AL131" i="11"/>
  <c r="AE131" i="11"/>
  <c r="AK131" i="11"/>
  <c r="AK226" i="11"/>
  <c r="AJ226" i="11"/>
  <c r="AB226" i="11"/>
  <c r="AM226" i="11"/>
  <c r="AL226" i="11"/>
  <c r="AC226" i="11"/>
  <c r="AE226" i="11"/>
  <c r="AD226" i="11"/>
  <c r="AE179" i="11"/>
  <c r="AB179" i="11"/>
  <c r="AC179" i="11"/>
  <c r="AD179" i="11"/>
  <c r="AL179" i="11"/>
  <c r="AJ179" i="11"/>
  <c r="AM179" i="11"/>
  <c r="AK179" i="11"/>
  <c r="AE57" i="11"/>
  <c r="AB57" i="11"/>
  <c r="AL57" i="11"/>
  <c r="AJ57" i="11"/>
  <c r="AM57" i="11"/>
  <c r="AD57" i="11"/>
  <c r="AK57" i="11"/>
  <c r="AC57" i="11"/>
  <c r="AJ30" i="11"/>
  <c r="AD30" i="11"/>
  <c r="AB30" i="11"/>
  <c r="AL30" i="11"/>
  <c r="AM30" i="11"/>
  <c r="AK30" i="11"/>
  <c r="AE30" i="11"/>
  <c r="AC30" i="11"/>
  <c r="AE187" i="11"/>
  <c r="AB187" i="11"/>
  <c r="AC187" i="11"/>
  <c r="AD187" i="11"/>
  <c r="AL187" i="11"/>
  <c r="AJ187" i="11"/>
  <c r="AM187" i="11"/>
  <c r="AK187" i="11"/>
  <c r="AE155" i="11"/>
  <c r="AB155" i="11"/>
  <c r="AK155" i="11"/>
  <c r="AC155" i="11"/>
  <c r="AD155" i="11"/>
  <c r="AJ155" i="11"/>
  <c r="AL155" i="11"/>
  <c r="AM155" i="11"/>
  <c r="AE123" i="11"/>
  <c r="AB123" i="11"/>
  <c r="AK123" i="11"/>
  <c r="AD123" i="11"/>
  <c r="AC123" i="11"/>
  <c r="AJ123" i="11"/>
  <c r="AL123" i="11"/>
  <c r="AM123" i="11"/>
  <c r="AL96" i="11"/>
  <c r="AJ96" i="11"/>
  <c r="AE96" i="11"/>
  <c r="AD96" i="11"/>
  <c r="AK96" i="11"/>
  <c r="AM96" i="11"/>
  <c r="AC96" i="11"/>
  <c r="AB96" i="11"/>
  <c r="AK244" i="11"/>
  <c r="AE244" i="11"/>
  <c r="AC244" i="11"/>
  <c r="AD244" i="11"/>
  <c r="AM244" i="11"/>
  <c r="AB244" i="11"/>
  <c r="AL244" i="11"/>
  <c r="AJ244" i="11"/>
  <c r="AB212" i="11"/>
  <c r="AC212" i="11"/>
  <c r="AL212" i="11"/>
  <c r="AD212" i="11"/>
  <c r="AK212" i="11"/>
  <c r="AM212" i="11"/>
  <c r="AE212" i="11"/>
  <c r="AJ212" i="11"/>
  <c r="AD71" i="11"/>
  <c r="AC71" i="11"/>
  <c r="AL71" i="11"/>
  <c r="AK71" i="11"/>
  <c r="AM71" i="11"/>
  <c r="AJ71" i="11"/>
  <c r="AE71" i="11"/>
  <c r="AB71" i="11"/>
  <c r="AM50" i="11"/>
  <c r="AB50" i="11"/>
  <c r="AE50" i="11"/>
  <c r="AC50" i="11"/>
  <c r="AL50" i="11"/>
  <c r="AJ50" i="11"/>
  <c r="AD50" i="11"/>
  <c r="AK50" i="11"/>
  <c r="AC29" i="11"/>
  <c r="AD29" i="11"/>
  <c r="AE29" i="11"/>
  <c r="AB29" i="11"/>
  <c r="AM29" i="11"/>
  <c r="AK29" i="11"/>
  <c r="AJ29" i="11"/>
  <c r="AL29" i="11"/>
  <c r="AC7" i="11"/>
  <c r="AB7" i="11"/>
  <c r="AK7" i="11"/>
  <c r="AJ7" i="11"/>
  <c r="AL7" i="11"/>
  <c r="AE7" i="11"/>
  <c r="AD7" i="11"/>
  <c r="AM7" i="11"/>
  <c r="AE175" i="11"/>
  <c r="AB175" i="11"/>
  <c r="AM175" i="11"/>
  <c r="AK175" i="11"/>
  <c r="AJ175" i="11"/>
  <c r="AD175" i="11"/>
  <c r="AL175" i="11"/>
  <c r="AC175" i="11"/>
  <c r="AC154" i="11"/>
  <c r="AM154" i="11"/>
  <c r="AK154" i="11"/>
  <c r="AD154" i="11"/>
  <c r="AL154" i="11"/>
  <c r="AB154" i="11"/>
  <c r="AJ154" i="11"/>
  <c r="AE154" i="11"/>
  <c r="AK132" i="11"/>
  <c r="AJ132" i="11"/>
  <c r="AD132" i="11"/>
  <c r="AM132" i="11"/>
  <c r="AL132" i="11"/>
  <c r="AC132" i="11"/>
  <c r="AE132" i="11"/>
  <c r="AB132" i="11"/>
  <c r="AD111" i="11"/>
  <c r="AK111" i="11"/>
  <c r="AJ111" i="11"/>
  <c r="AC111" i="11"/>
  <c r="AL111" i="11"/>
  <c r="AB111" i="11"/>
  <c r="AM111" i="11"/>
  <c r="AE111" i="11"/>
  <c r="AB271" i="11"/>
  <c r="AJ271" i="11"/>
  <c r="AE271" i="11"/>
  <c r="AD271" i="11"/>
  <c r="AK271" i="11"/>
  <c r="AL271" i="11"/>
  <c r="AM271" i="11"/>
  <c r="AC271" i="11"/>
  <c r="AM248" i="11"/>
  <c r="AC248" i="11"/>
  <c r="AK248" i="11"/>
  <c r="AB248" i="11"/>
  <c r="AD248" i="11"/>
  <c r="AJ248" i="11"/>
  <c r="AL248" i="11"/>
  <c r="AE248" i="11"/>
  <c r="AL227" i="11"/>
  <c r="AK227" i="11"/>
  <c r="AC227" i="11"/>
  <c r="AE227" i="11"/>
  <c r="AB227" i="11"/>
  <c r="AD227" i="11"/>
  <c r="AJ227" i="11"/>
  <c r="AM227" i="11"/>
  <c r="AJ206" i="11"/>
  <c r="AK206" i="11"/>
  <c r="AE206" i="11"/>
  <c r="AC206" i="11"/>
  <c r="AM206" i="11"/>
  <c r="AB206" i="11"/>
  <c r="AD206" i="11"/>
  <c r="AL206" i="11"/>
  <c r="AC79" i="11"/>
  <c r="AM79" i="11"/>
  <c r="AK79" i="11"/>
  <c r="AL79" i="11"/>
  <c r="AD79" i="11"/>
  <c r="AB79" i="11"/>
  <c r="AJ79" i="11"/>
  <c r="AE79" i="11"/>
  <c r="AM58" i="11"/>
  <c r="AB58" i="11"/>
  <c r="AE58" i="11"/>
  <c r="AC58" i="11"/>
  <c r="AL58" i="11"/>
  <c r="AJ58" i="11"/>
  <c r="AD58" i="11"/>
  <c r="AK58" i="11"/>
  <c r="AB37" i="11"/>
  <c r="AM37" i="11"/>
  <c r="AD37" i="11"/>
  <c r="AE37" i="11"/>
  <c r="AJ37" i="11"/>
  <c r="AL37" i="11"/>
  <c r="AC37" i="11"/>
  <c r="AK37" i="11"/>
  <c r="AB15" i="11"/>
  <c r="AE15" i="11"/>
  <c r="AJ15" i="11"/>
  <c r="AM15" i="11"/>
  <c r="AK15" i="11"/>
  <c r="AL15" i="11"/>
  <c r="AC15" i="11"/>
  <c r="AD15" i="11"/>
  <c r="AE183" i="11"/>
  <c r="AB183" i="11"/>
  <c r="AM183" i="11"/>
  <c r="AK183" i="11"/>
  <c r="AJ183" i="11"/>
  <c r="AD183" i="11"/>
  <c r="AL183" i="11"/>
  <c r="AC183" i="11"/>
  <c r="AC162" i="11"/>
  <c r="AK162" i="11"/>
  <c r="AJ162" i="11"/>
  <c r="AM162" i="11"/>
  <c r="AL162" i="11"/>
  <c r="AE162" i="11"/>
  <c r="AB162" i="11"/>
  <c r="AD162" i="11"/>
  <c r="AK140" i="11"/>
  <c r="AJ140" i="11"/>
  <c r="AD140" i="11"/>
  <c r="AM140" i="11"/>
  <c r="AL140" i="11"/>
  <c r="AC140" i="11"/>
  <c r="AE140" i="11"/>
  <c r="AB140" i="11"/>
  <c r="AE119" i="11"/>
  <c r="AB119" i="11"/>
  <c r="AL119" i="11"/>
  <c r="AM119" i="11"/>
  <c r="AJ119" i="11"/>
  <c r="AD119" i="11"/>
  <c r="AC119" i="11"/>
  <c r="AK119" i="11"/>
  <c r="AM98" i="11"/>
  <c r="AC98" i="11"/>
  <c r="AL98" i="11"/>
  <c r="AK98" i="11"/>
  <c r="AB98" i="11"/>
  <c r="AD98" i="11"/>
  <c r="AJ98" i="11"/>
  <c r="AE98" i="11"/>
  <c r="AD256" i="11"/>
  <c r="AM256" i="11"/>
  <c r="AL256" i="11"/>
  <c r="AB256" i="11"/>
  <c r="AC256" i="11"/>
  <c r="AK256" i="11"/>
  <c r="AJ256" i="11"/>
  <c r="AE256" i="11"/>
  <c r="AK235" i="11"/>
  <c r="AB235" i="11"/>
  <c r="AE235" i="11"/>
  <c r="AD235" i="11"/>
  <c r="AJ235" i="11"/>
  <c r="AL235" i="11"/>
  <c r="AM235" i="11"/>
  <c r="AC235" i="11"/>
  <c r="AJ214" i="11"/>
  <c r="AK214" i="11"/>
  <c r="AD214" i="11"/>
  <c r="AB214" i="11"/>
  <c r="AM214" i="11"/>
  <c r="AE214" i="11"/>
  <c r="AL214" i="11"/>
  <c r="AC214" i="11"/>
  <c r="AC192" i="11"/>
  <c r="AD192" i="11"/>
  <c r="AE192" i="11"/>
  <c r="AK192" i="11"/>
  <c r="AB192" i="11"/>
  <c r="AM192" i="11"/>
  <c r="AL192" i="11"/>
  <c r="AJ192" i="11"/>
  <c r="AD25" i="11"/>
  <c r="AM25" i="11"/>
  <c r="AK25" i="11"/>
  <c r="AE25" i="11"/>
  <c r="AL25" i="11"/>
  <c r="AC25" i="11"/>
  <c r="AJ25" i="11"/>
  <c r="AB25" i="11"/>
  <c r="AJ144" i="11"/>
  <c r="AM144" i="11"/>
  <c r="AD144" i="11"/>
  <c r="AE144" i="11"/>
  <c r="AC144" i="11"/>
  <c r="AK144" i="11"/>
  <c r="AB144" i="11"/>
  <c r="AL144" i="11"/>
  <c r="AC255" i="11"/>
  <c r="AE255" i="11"/>
  <c r="AM255" i="11"/>
  <c r="AK255" i="11"/>
  <c r="AD255" i="11"/>
  <c r="AJ255" i="11"/>
  <c r="AB255" i="11"/>
  <c r="AL255" i="11"/>
  <c r="AC80" i="11"/>
  <c r="AJ80" i="11"/>
  <c r="AM80" i="11"/>
  <c r="AL80" i="11"/>
  <c r="AK80" i="11"/>
  <c r="AD80" i="11"/>
  <c r="AE80" i="11"/>
  <c r="AB80" i="11"/>
  <c r="AD64" i="11"/>
  <c r="AC64" i="11"/>
  <c r="AM64" i="11"/>
  <c r="AB64" i="11"/>
  <c r="AL64" i="11"/>
  <c r="AE64" i="11"/>
  <c r="AJ64" i="11"/>
  <c r="AK64" i="11"/>
  <c r="AD48" i="11"/>
  <c r="AC48" i="11"/>
  <c r="AM48" i="11"/>
  <c r="AB48" i="11"/>
  <c r="AL48" i="11"/>
  <c r="AE48" i="11"/>
  <c r="AJ48" i="11"/>
  <c r="AK48" i="11"/>
  <c r="AD32" i="11"/>
  <c r="AC32" i="11"/>
  <c r="AL32" i="11"/>
  <c r="AM32" i="11"/>
  <c r="AK32" i="11"/>
  <c r="AE32" i="11"/>
  <c r="AB32" i="11"/>
  <c r="AJ32" i="11"/>
  <c r="AB16" i="11"/>
  <c r="AE16" i="11"/>
  <c r="AJ16" i="11"/>
  <c r="AD16" i="11"/>
  <c r="AM16" i="11"/>
  <c r="AC16" i="11"/>
  <c r="AK16" i="11"/>
  <c r="AL16" i="11"/>
  <c r="AB189" i="11"/>
  <c r="AE189" i="11"/>
  <c r="AL189" i="11"/>
  <c r="AM189" i="11"/>
  <c r="AD189" i="11"/>
  <c r="AK189" i="11"/>
  <c r="AJ189" i="11"/>
  <c r="AC189" i="11"/>
  <c r="AB173" i="11"/>
  <c r="AE173" i="11"/>
  <c r="AL173" i="11"/>
  <c r="AM173" i="11"/>
  <c r="AD173" i="11"/>
  <c r="AK173" i="11"/>
  <c r="AJ173" i="11"/>
  <c r="AC173" i="11"/>
  <c r="AE157" i="11"/>
  <c r="AL157" i="11"/>
  <c r="AK157" i="11"/>
  <c r="AM157" i="11"/>
  <c r="AB157" i="11"/>
  <c r="AJ157" i="11"/>
  <c r="AC157" i="11"/>
  <c r="AD157" i="11"/>
  <c r="AC141" i="11"/>
  <c r="AB141" i="11"/>
  <c r="AL141" i="11"/>
  <c r="AE141" i="11"/>
  <c r="AM141" i="11"/>
  <c r="AK141" i="11"/>
  <c r="AJ141" i="11"/>
  <c r="AD141" i="11"/>
  <c r="AD125" i="11"/>
  <c r="AK125" i="11"/>
  <c r="AJ125" i="11"/>
  <c r="AM125" i="11"/>
  <c r="AB125" i="11"/>
  <c r="AL125" i="11"/>
  <c r="AC125" i="11"/>
  <c r="AE125" i="11"/>
  <c r="AL109" i="11"/>
  <c r="AC109" i="11"/>
  <c r="AD109" i="11"/>
  <c r="AE109" i="11"/>
  <c r="AJ109" i="11"/>
  <c r="AK109" i="11"/>
  <c r="AB109" i="11"/>
  <c r="AM109" i="11"/>
  <c r="AM93" i="11"/>
  <c r="AK93" i="11"/>
  <c r="AB93" i="11"/>
  <c r="AE93" i="11"/>
  <c r="AL93" i="11"/>
  <c r="AC93" i="11"/>
  <c r="AJ93" i="11"/>
  <c r="AD93" i="11"/>
  <c r="AD257" i="11"/>
  <c r="AC257" i="11"/>
  <c r="AM257" i="11"/>
  <c r="AB257" i="11"/>
  <c r="AL257" i="11"/>
  <c r="AE257" i="11"/>
  <c r="AK257" i="11"/>
  <c r="AJ257" i="11"/>
  <c r="AB241" i="11"/>
  <c r="AJ241" i="11"/>
  <c r="AM241" i="11"/>
  <c r="AE241" i="11"/>
  <c r="AK241" i="11"/>
  <c r="AC241" i="11"/>
  <c r="AD241" i="11"/>
  <c r="AL241" i="11"/>
  <c r="AL225" i="11"/>
  <c r="AJ225" i="11"/>
  <c r="AC225" i="11"/>
  <c r="AB225" i="11"/>
  <c r="AD225" i="11"/>
  <c r="AM225" i="11"/>
  <c r="AK225" i="11"/>
  <c r="AE225" i="11"/>
  <c r="AK209" i="11"/>
  <c r="AJ209" i="11"/>
  <c r="AE209" i="11"/>
  <c r="AB209" i="11"/>
  <c r="AD209" i="11"/>
  <c r="AL209" i="11"/>
  <c r="AC209" i="11"/>
  <c r="AM209" i="11"/>
  <c r="AK193" i="11"/>
  <c r="AJ193" i="11"/>
  <c r="AE193" i="11"/>
  <c r="AB193" i="11"/>
  <c r="AD193" i="11"/>
  <c r="AL193" i="11"/>
  <c r="AM193" i="11"/>
  <c r="AC193" i="11"/>
  <c r="C20" i="9"/>
  <c r="D20" i="9" s="1"/>
  <c r="B22" i="9" s="1"/>
  <c r="C21" i="9"/>
  <c r="D21" i="9" s="1"/>
  <c r="C19" i="9"/>
  <c r="D19" i="9" s="1"/>
  <c r="C17" i="9" l="1"/>
  <c r="C18" i="9" l="1"/>
  <c r="R7" i="11"/>
  <c r="R5" i="11"/>
  <c r="R8" i="11"/>
  <c r="R6" i="11"/>
  <c r="R9" i="11"/>
  <c r="S40" i="11" l="1"/>
  <c r="H18" i="9" s="1"/>
  <c r="R10" i="11"/>
  <c r="C16" i="9"/>
  <c r="H19" i="9" s="1"/>
  <c r="AF4" i="11"/>
  <c r="AO4" i="11"/>
  <c r="AQ4" i="11"/>
  <c r="AG4" i="11"/>
  <c r="AN4" i="11"/>
  <c r="AH4" i="11"/>
  <c r="AI4" i="11"/>
  <c r="AP4" i="11"/>
  <c r="AB4" i="11" l="1"/>
  <c r="AJ4" i="11"/>
  <c r="AC4" i="11"/>
  <c r="AD4" i="11"/>
  <c r="AK4" i="11"/>
  <c r="AE4" i="11"/>
  <c r="AM4" i="11"/>
  <c r="AL4" i="11"/>
  <c r="R21" i="11"/>
  <c r="D16" i="9" s="1"/>
  <c r="R20" i="11"/>
  <c r="F19" i="9"/>
  <c r="F24" i="9" l="1"/>
  <c r="B24" i="9"/>
</calcChain>
</file>

<file path=xl/sharedStrings.xml><?xml version="1.0" encoding="utf-8"?>
<sst xmlns="http://schemas.openxmlformats.org/spreadsheetml/2006/main" count="2320" uniqueCount="996">
  <si>
    <t>Huisartsen</t>
  </si>
  <si>
    <t>Tandartsen en Tandarts-Specialisten</t>
  </si>
  <si>
    <t>Medische Specialisten</t>
  </si>
  <si>
    <t>Apothekers</t>
  </si>
  <si>
    <t>Fysiotherapeuten</t>
  </si>
  <si>
    <t>Verloskundigen</t>
  </si>
  <si>
    <t>Dierenartsen</t>
  </si>
  <si>
    <t>Loodsen</t>
  </si>
  <si>
    <t>Roeiers in het Rotterdamse havengebied</t>
  </si>
  <si>
    <t>Notarieel</t>
  </si>
  <si>
    <t>ABP</t>
  </si>
  <si>
    <t>Kuwait Petroleum Nederland</t>
  </si>
  <si>
    <t>Sportfondsen</t>
  </si>
  <si>
    <t>Huysman</t>
  </si>
  <si>
    <t>VIBA</t>
  </si>
  <si>
    <t>Henkel</t>
  </si>
  <si>
    <t>Mn Services</t>
  </si>
  <si>
    <t>TNO</t>
  </si>
  <si>
    <t>Philips</t>
  </si>
  <si>
    <t>Protector</t>
  </si>
  <si>
    <t>Media PNO</t>
  </si>
  <si>
    <t>Heineken</t>
  </si>
  <si>
    <t>KLM Algemeen</t>
  </si>
  <si>
    <t>KLM Vliegend Personeel</t>
  </si>
  <si>
    <t>ARCADIS Nederland</t>
  </si>
  <si>
    <t>HAL</t>
  </si>
  <si>
    <t>Lucht- en Ruimtevaartlaboratorium</t>
  </si>
  <si>
    <t>Grolsche bierbrouwerij</t>
  </si>
  <si>
    <t>British American Tobacco</t>
  </si>
  <si>
    <t>Deutsche Bank Nederland</t>
  </si>
  <si>
    <t>Norit</t>
  </si>
  <si>
    <t>ANWB P</t>
  </si>
  <si>
    <t>Douwe Egberts</t>
  </si>
  <si>
    <t>Roba</t>
  </si>
  <si>
    <t>Kas Bank</t>
  </si>
  <si>
    <t>ERIKS</t>
  </si>
  <si>
    <t>FORD Nederland</t>
  </si>
  <si>
    <t>Huntsman Rozenburg</t>
  </si>
  <si>
    <t>Shell</t>
  </si>
  <si>
    <t>Hagee</t>
  </si>
  <si>
    <t>Cindu International</t>
  </si>
  <si>
    <t>Ballast Nedam</t>
  </si>
  <si>
    <t>Provisum</t>
  </si>
  <si>
    <t>Transport</t>
  </si>
  <si>
    <t>Thales</t>
  </si>
  <si>
    <t>CRH</t>
  </si>
  <si>
    <t>Ernst &amp; Young</t>
  </si>
  <si>
    <t>Mercer</t>
  </si>
  <si>
    <t>Hoop / Terneuzen</t>
  </si>
  <si>
    <t>Hoogovens</t>
  </si>
  <si>
    <t>ABN AMRO Bank</t>
  </si>
  <si>
    <t>Heinz</t>
  </si>
  <si>
    <t>Cosun</t>
  </si>
  <si>
    <t>APF</t>
  </si>
  <si>
    <t>Nederlandsche Bank</t>
  </si>
  <si>
    <t>Co-op</t>
  </si>
  <si>
    <t>Grontmij</t>
  </si>
  <si>
    <t>Alliance</t>
  </si>
  <si>
    <t>IFF</t>
  </si>
  <si>
    <t>Lanschot</t>
  </si>
  <si>
    <t>Metalektro, bedrijfstakpensioenfonds</t>
  </si>
  <si>
    <t>Bouwnijverheid</t>
  </si>
  <si>
    <t>Schilders-, Afwerkings- en Glaszetbedrijf</t>
  </si>
  <si>
    <t>Metaal en Techniek</t>
  </si>
  <si>
    <t>Houthandel</t>
  </si>
  <si>
    <t>Sigarenindustrie en aanverwante Bedrijven</t>
  </si>
  <si>
    <t>Samenwerking / Slagersbedrijf</t>
  </si>
  <si>
    <t>Landbouw</t>
  </si>
  <si>
    <t>Bakkersbedrijf BPF</t>
  </si>
  <si>
    <t>Koopvaardij</t>
  </si>
  <si>
    <t>Telegraafpensioenfonds 1959</t>
  </si>
  <si>
    <t>Gazelle</t>
  </si>
  <si>
    <t>Schoen-, Leder- en Lederwarenindustrie</t>
  </si>
  <si>
    <t>Meubelindustrie en Meubileringsbedrijven</t>
  </si>
  <si>
    <t>Notariaat</t>
  </si>
  <si>
    <t>Will Niemeijer</t>
  </si>
  <si>
    <t>Grafische Bedrijven</t>
  </si>
  <si>
    <t>Vlees- en Vleeswarenindustrie en de Gemaksvoedingindustrie</t>
  </si>
  <si>
    <t>Waterbouw BPF</t>
  </si>
  <si>
    <t>Betonproduktenindustrie</t>
  </si>
  <si>
    <t>Houtverwerkende industrie</t>
  </si>
  <si>
    <t>Bouwmaterialen</t>
  </si>
  <si>
    <t>Architectenbureaus</t>
  </si>
  <si>
    <t>Delta Lloyd</t>
  </si>
  <si>
    <t>Vlakglas, Verf, het Glasbewerkings- en het Glazeniersbedrijf</t>
  </si>
  <si>
    <t>Bibliotheken openbare</t>
  </si>
  <si>
    <t>Molenaarspensioenfonds</t>
  </si>
  <si>
    <t>Rijn- en Binnenvaart</t>
  </si>
  <si>
    <t>Woningcorporaties</t>
  </si>
  <si>
    <t>Atradius</t>
  </si>
  <si>
    <t>Aon Groep Nederland</t>
  </si>
  <si>
    <t>Nielsen AC</t>
  </si>
  <si>
    <t>Zorgverzekeraars</t>
  </si>
  <si>
    <t>Drankindustrie</t>
  </si>
  <si>
    <t>Schoenmakerij</t>
  </si>
  <si>
    <t>Zoetwarenindustrie</t>
  </si>
  <si>
    <t>TOTAL</t>
  </si>
  <si>
    <t>Horecabedrijf</t>
  </si>
  <si>
    <t>Beroepsvervoer over de Weg</t>
  </si>
  <si>
    <t>Kunststof- en Rubberindustrie</t>
  </si>
  <si>
    <t>Hunter Douglas</t>
  </si>
  <si>
    <t>Levensmiddelen Groothandel</t>
  </si>
  <si>
    <t>Mars</t>
  </si>
  <si>
    <t>Gasunie</t>
  </si>
  <si>
    <t>Agrarische en Voedselvoorzieningshandel</t>
  </si>
  <si>
    <t>Zeevisserij</t>
  </si>
  <si>
    <t>Rabobankorganisatie</t>
  </si>
  <si>
    <t>Accountancy</t>
  </si>
  <si>
    <t>Forbo</t>
  </si>
  <si>
    <t>Hewitt</t>
  </si>
  <si>
    <t>Citigroup Nederland</t>
  </si>
  <si>
    <t>Groothandel</t>
  </si>
  <si>
    <t>Levensmiddelenbedrijf</t>
  </si>
  <si>
    <t>Tandtechniek</t>
  </si>
  <si>
    <t>Deloitte</t>
  </si>
  <si>
    <t>Schoonmaak- en Glazenwassersbedrijf</t>
  </si>
  <si>
    <t>OWASE P</t>
  </si>
  <si>
    <t>Randstad</t>
  </si>
  <si>
    <t>Kappersbedrijf</t>
  </si>
  <si>
    <t>Wonen</t>
  </si>
  <si>
    <t>Zorg en Welzijn</t>
  </si>
  <si>
    <t>Allianz Nederland</t>
  </si>
  <si>
    <t>Equens</t>
  </si>
  <si>
    <t>Metro</t>
  </si>
  <si>
    <t>Nedlloyd</t>
  </si>
  <si>
    <t>Calpam</t>
  </si>
  <si>
    <t>Detailhandel</t>
  </si>
  <si>
    <t>TDV</t>
  </si>
  <si>
    <t>Staples</t>
  </si>
  <si>
    <t>Dow</t>
  </si>
  <si>
    <t>Legal &amp; General</t>
  </si>
  <si>
    <t>DSM Nederland</t>
  </si>
  <si>
    <t>MSD</t>
  </si>
  <si>
    <t>Elsevier-Ondernemingen</t>
  </si>
  <si>
    <t>Lloyd's Register Nederland</t>
  </si>
  <si>
    <t>Robeco</t>
  </si>
  <si>
    <t>AZL</t>
  </si>
  <si>
    <t>Cate Koninklijke</t>
  </si>
  <si>
    <t>Vitol Anker</t>
  </si>
  <si>
    <t>Coram</t>
  </si>
  <si>
    <t>Witteveen &amp; Bos</t>
  </si>
  <si>
    <t>Rockwool</t>
  </si>
  <si>
    <t>KLM-Cabinepersoneel</t>
  </si>
  <si>
    <t>Progress Unilever</t>
  </si>
  <si>
    <t>Fluor Nederland</t>
  </si>
  <si>
    <t>VNU</t>
  </si>
  <si>
    <t>Holland Casino</t>
  </si>
  <si>
    <t>Fresenius Nederland</t>
  </si>
  <si>
    <t>Hewlett-Packard</t>
  </si>
  <si>
    <t>Avery Dennison</t>
  </si>
  <si>
    <t>Bisdommen</t>
  </si>
  <si>
    <t>Openbaar Vervoer</t>
  </si>
  <si>
    <t>Remia</t>
  </si>
  <si>
    <t>Cargill</t>
  </si>
  <si>
    <t>Martinair Holland Vliegers</t>
  </si>
  <si>
    <t>TBI</t>
  </si>
  <si>
    <t>BP</t>
  </si>
  <si>
    <t>Banden- en Wielenbranche</t>
  </si>
  <si>
    <t>Unisys Nederland</t>
  </si>
  <si>
    <t>AHOLD</t>
  </si>
  <si>
    <t>SC Johnson</t>
  </si>
  <si>
    <t>PostNL</t>
  </si>
  <si>
    <t>Loodswezen</t>
  </si>
  <si>
    <t>KPN OPF</t>
  </si>
  <si>
    <t>Panteia</t>
  </si>
  <si>
    <t>Particuliere Beveiliging</t>
  </si>
  <si>
    <t>Security</t>
  </si>
  <si>
    <t>Towers Watson</t>
  </si>
  <si>
    <t>PPG Industries Nederland</t>
  </si>
  <si>
    <t>Wolters Kluwer Nederland</t>
  </si>
  <si>
    <t>Cap Gemini Nederland</t>
  </si>
  <si>
    <t>Astellas</t>
  </si>
  <si>
    <t>Atos Origin</t>
  </si>
  <si>
    <t>Campina</t>
  </si>
  <si>
    <t>Urenco Nederland</t>
  </si>
  <si>
    <t>Alcatel-Lucent</t>
  </si>
  <si>
    <t>Goudse Haven</t>
  </si>
  <si>
    <t>Werk en (re)Integratie</t>
  </si>
  <si>
    <t>McCain</t>
  </si>
  <si>
    <t>ING</t>
  </si>
  <si>
    <t>IBM Nederland</t>
  </si>
  <si>
    <t>TDF Botlek</t>
  </si>
  <si>
    <t>Sagittarius</t>
  </si>
  <si>
    <t>DuPont Nederland</t>
  </si>
  <si>
    <t>SNS Reaal Groep</t>
  </si>
  <si>
    <t>Reisbranche</t>
  </si>
  <si>
    <t>Smurfit Nederland</t>
  </si>
  <si>
    <t>Nike Nederland</t>
  </si>
  <si>
    <t>Consumentenbond</t>
  </si>
  <si>
    <t>Vleeswaren- en Gemaksvoedingindustrie Prepensionering</t>
  </si>
  <si>
    <t>SCA</t>
  </si>
  <si>
    <t>Bavaria</t>
  </si>
  <si>
    <t>Technische Groothandel Vroeg</t>
  </si>
  <si>
    <t>Personeelsdiensten</t>
  </si>
  <si>
    <t>Xerox</t>
  </si>
  <si>
    <t>Flexsecurity</t>
  </si>
  <si>
    <t>Recreatie (SPR)</t>
  </si>
  <si>
    <t>AT&amp;T Nederland</t>
  </si>
  <si>
    <t>BMS</t>
  </si>
  <si>
    <t>Smurfit Kappa Nederland</t>
  </si>
  <si>
    <t>ORTEC</t>
  </si>
  <si>
    <t>PepsiCo Nederland</t>
  </si>
  <si>
    <t>Sligro Food Group</t>
  </si>
  <si>
    <t>Ecolab</t>
  </si>
  <si>
    <t>Blue Sky Group</t>
  </si>
  <si>
    <t>Abbott Nederland</t>
  </si>
  <si>
    <t>Sanoma Magazines Nederland</t>
  </si>
  <si>
    <t>E-Way</t>
  </si>
  <si>
    <t>Vopak</t>
  </si>
  <si>
    <t>AVIKO</t>
  </si>
  <si>
    <t>Royal Leerdam</t>
  </si>
  <si>
    <t>Trespa</t>
  </si>
  <si>
    <t>UWV</t>
  </si>
  <si>
    <t>SABIC</t>
  </si>
  <si>
    <t>TrueBlue</t>
  </si>
  <si>
    <t>Fracties</t>
  </si>
  <si>
    <t>Invista</t>
  </si>
  <si>
    <t>YARA Nederland</t>
  </si>
  <si>
    <t>Achmea Personeel</t>
  </si>
  <si>
    <t>Buizerdlaan</t>
  </si>
  <si>
    <t>Albemarle</t>
  </si>
  <si>
    <t>Vredestein Banden</t>
  </si>
  <si>
    <t>B&amp;S</t>
  </si>
  <si>
    <t>Groothandel in Bloemen en Planten</t>
  </si>
  <si>
    <t>IKEA</t>
  </si>
  <si>
    <t>Givaudan Nederland</t>
  </si>
  <si>
    <t>Croda</t>
  </si>
  <si>
    <t>Anw-fonds Ring Pon Holdings</t>
  </si>
  <si>
    <t>Shell Nederland</t>
  </si>
  <si>
    <t>AFM</t>
  </si>
  <si>
    <t>ING Bank CDC fonds</t>
  </si>
  <si>
    <t>TNT express</t>
  </si>
  <si>
    <t>Zuivel en aanverwante industrie</t>
  </si>
  <si>
    <t>Beleidsdekkingsgraad</t>
  </si>
  <si>
    <t>Vereiste dekkingsgraad (strategisch)</t>
  </si>
  <si>
    <t>Honeywell</t>
  </si>
  <si>
    <t>RBS Nederland</t>
  </si>
  <si>
    <t>Spoorwegpensioenfonds</t>
  </si>
  <si>
    <t>Getronics</t>
  </si>
  <si>
    <t>KPN</t>
  </si>
  <si>
    <t>Astellas Fut-Fonds</t>
  </si>
  <si>
    <t>Heijmans</t>
  </si>
  <si>
    <t>NN CDC fonds</t>
  </si>
  <si>
    <t>Personeelspensioenfonds APG</t>
  </si>
  <si>
    <t>Transavia vliegers</t>
  </si>
  <si>
    <t>Unirobe Meeus groep</t>
  </si>
  <si>
    <t>GE Artesia Bank</t>
  </si>
  <si>
    <t>Chevron</t>
  </si>
  <si>
    <t>NIBC</t>
  </si>
  <si>
    <t>Mode-, Interieur-, Tapijt- en Textielindustrie</t>
  </si>
  <si>
    <t>Medewerkers Apotheken</t>
  </si>
  <si>
    <t>Textielverzorging</t>
  </si>
  <si>
    <t>Brocacef</t>
  </si>
  <si>
    <t>AVEBE</t>
  </si>
  <si>
    <t>Textielgoederen en Aanverwante Artikelen Groothandel</t>
  </si>
  <si>
    <t>Pensura</t>
  </si>
  <si>
    <t>Huisartsen in Opleiding</t>
  </si>
  <si>
    <t>General Electric Nederland</t>
  </si>
  <si>
    <t>Ring DHV</t>
  </si>
  <si>
    <t>Ring Geveke</t>
  </si>
  <si>
    <t>Ring Haskoning</t>
  </si>
  <si>
    <t>Ring Pon</t>
  </si>
  <si>
    <t>Ring Transavia cabinepersoneel</t>
  </si>
  <si>
    <t xml:space="preserve">Ring Transavia grondpersoneel </t>
  </si>
  <si>
    <t>Plaats</t>
  </si>
  <si>
    <t>Type</t>
  </si>
  <si>
    <t>De Stichting Kuwait Petroleum Pensioenfonds Nederland</t>
  </si>
  <si>
    <t>Kuwait Petroleum Psf. Nederland, De St.</t>
  </si>
  <si>
    <t>Den Haag,Den Haag</t>
  </si>
  <si>
    <t>Ondernemingspensioenfonds</t>
  </si>
  <si>
    <t>Hagee Stichting</t>
  </si>
  <si>
    <t>Amstelveen,Amstelveen</t>
  </si>
  <si>
    <t>Instelling Pensioenfonds van de Nederlandse Bisdommen</t>
  </si>
  <si>
    <t>Nederlandse Bisdommen, Instelling Psf. van de</t>
  </si>
  <si>
    <t>Heerlen,Heerlen</t>
  </si>
  <si>
    <t>Pensioenfonds Horeca &amp; Catering</t>
  </si>
  <si>
    <t>Zoetermeer,Zoetermeer</t>
  </si>
  <si>
    <t>Oosterhout nb,Oosterhout nb</t>
  </si>
  <si>
    <t>Pensioenstichting Security</t>
  </si>
  <si>
    <t>Security, Pensioenst.</t>
  </si>
  <si>
    <t>Houten,Houten</t>
  </si>
  <si>
    <t>Pensioenstichting Transport</t>
  </si>
  <si>
    <t>Transport, Pensioenst.</t>
  </si>
  <si>
    <t>Hoofddorp,Hoofddorp,UTRECHT,UTRECHT</t>
  </si>
  <si>
    <t>Shell Nederland Pensioenfonds Stichting</t>
  </si>
  <si>
    <t>'s-Gravenhage,Rijswijk zh</t>
  </si>
  <si>
    <t>Stichting Pensioenfonds Aon Groep Nederland""</t>
  </si>
  <si>
    <t>Aon Groep Nederland, St. Psf.</t>
  </si>
  <si>
    <t>Rotterdam,Rotterdam</t>
  </si>
  <si>
    <t>Stichting Pensioenfonds De Hoop""</t>
  </si>
  <si>
    <t>Hoop, St. Psf. De</t>
  </si>
  <si>
    <t>Terneuzen,Terneuzen</t>
  </si>
  <si>
    <t>Stichting Alcatel-Lucent Pensioenfonds</t>
  </si>
  <si>
    <t>Alcatel-Lucent Pensioenfonds,St.</t>
  </si>
  <si>
    <t>Amstelveen,Hilversum</t>
  </si>
  <si>
    <t>Stichting Algemeen Pensioenfonds KLM</t>
  </si>
  <si>
    <t>KLM, St. Algemeen Psf.</t>
  </si>
  <si>
    <t>Stichting Algemeen Pensioenfonds Provisum</t>
  </si>
  <si>
    <t>Provisum, St. Algemeen Psf.</t>
  </si>
  <si>
    <t>Amsterdam,Amsterdam</t>
  </si>
  <si>
    <t>Arnhem,Arnhem</t>
  </si>
  <si>
    <t>Stichting Bedrijfspensioenfonds Textielverzorging</t>
  </si>
  <si>
    <t>Textielverzorging, St. Bpf.</t>
  </si>
  <si>
    <t>APELDOORN,Apeldoorn,Apeldoorn</t>
  </si>
  <si>
    <t>Stichting Bedrijfspensioenfonds voor de Agrarische en Voedselvoorzieningshandel</t>
  </si>
  <si>
    <t>Agrarische en Voedselvoorzieningshandel, St. Bpf. voor de</t>
  </si>
  <si>
    <t>Rijswijk zh,Rijswijk zh</t>
  </si>
  <si>
    <t>Stichting Bedrijfspensioenfonds voor de Koopvaardij</t>
  </si>
  <si>
    <t>Koopvaardij, St. Bpf. voor de</t>
  </si>
  <si>
    <t>Stichting Bedrijfspensioenfonds voor de Landbouw</t>
  </si>
  <si>
    <t>Landbouw, St. Bpf. voor de</t>
  </si>
  <si>
    <t>Woerden</t>
  </si>
  <si>
    <t>Stichting Bedrijfspensioenfonds voor de Particuliere Beveiliging</t>
  </si>
  <si>
    <t>Particuliere Beveiliging, St. Bpf. voor de</t>
  </si>
  <si>
    <t>Apeldoorn,De Meern</t>
  </si>
  <si>
    <t>STICHTING BEDRIJFSPENSIOENFONDS VOOR DE RIJN- EN BINNENVAART</t>
  </si>
  <si>
    <t>Rijn- en Binnenvaart, St. Bpf. voor de</t>
  </si>
  <si>
    <t>De Meern,Apeldoorn</t>
  </si>
  <si>
    <t>Stichting Bedrijfspensioenfonds voor de Zeevisserij</t>
  </si>
  <si>
    <t>Zeevisserij, St. Bpf. voor de</t>
  </si>
  <si>
    <t>Groningen,Groningen</t>
  </si>
  <si>
    <t>Stichting Bedrijfspensioenfonds voor het Bakkersbedrijf</t>
  </si>
  <si>
    <t>Bakkersbedrijf, St. Bpf. voor het</t>
  </si>
  <si>
    <t>Stichting Bedrijfspensioenfonds voor Medewerkers in het Notariaat</t>
  </si>
  <si>
    <t>Notariaat, St. Bpf. voor Medewerkers in het</t>
  </si>
  <si>
    <t>Stichting Bedrijfstakpensioenfonds Mode-, Interieur-, Tapijt- en Textielindustrie</t>
  </si>
  <si>
    <t>Mode-, Interieur-, Tapijt- en Textielindustrie, St. Bpf. (MITT)</t>
  </si>
  <si>
    <t>Stichting Bedrijfstakpensioenfonds TrueBlue</t>
  </si>
  <si>
    <t>TrueBlue Stichting Bpf</t>
  </si>
  <si>
    <t>Stichting Bedrijfstakpensioenfonds voor de Banden- en Wielenbranche</t>
  </si>
  <si>
    <t>Banden- en Wielenbranche, St. Bpf. voor de</t>
  </si>
  <si>
    <t>Stichting Bedrijfstakpensioenfonds voor de Betonproductenindustrie</t>
  </si>
  <si>
    <t>Betonproductenindustrie, St. Bpf. voor de</t>
  </si>
  <si>
    <t>Apeldoorn,De Meern,UTRECHT</t>
  </si>
  <si>
    <t>Stichting Bedrijfstakpensioenfonds voor de Bouwnijverheid</t>
  </si>
  <si>
    <t>Bouwnijverheid, St. Bpf. voor de</t>
  </si>
  <si>
    <t>Harderwijk,Harderwijk,Amsterdam</t>
  </si>
  <si>
    <t>Stichting Bedrijfstakpensioenfonds voor de Detailhandel</t>
  </si>
  <si>
    <t>Detailhandel, St. Bedrijfstakpf. voor de</t>
  </si>
  <si>
    <t>Utrecht</t>
  </si>
  <si>
    <t>Stichting Bedrijfstakpensioenfonds voor de Drankindustrie</t>
  </si>
  <si>
    <t>Drankindustrie, St. Bpf. voor de</t>
  </si>
  <si>
    <t>Stichting Bedrijfstakpensioenfonds voor de Groothandel in Bloemen en Planten</t>
  </si>
  <si>
    <t>Stichting Bedrijfstakpensioenfonds voor de Groothandel in Levensmiddelen</t>
  </si>
  <si>
    <t>Levensmiddelen, St. Bpf. voor de Groothandel in</t>
  </si>
  <si>
    <t>Heerlen</t>
  </si>
  <si>
    <t>Stichting Bedrijfstakpensioenfonds voor de Groothandel in Textielgoederen en Aanverwante Artikelen</t>
  </si>
  <si>
    <t>Textielgoederen en Aanverwante Artikelen, St. Bpsf. voor de Groothandel in (TEX)</t>
  </si>
  <si>
    <t>Stichting Bedrijfstakpensioenfonds voor de Groothandel in Vlakglas, de Groothandel in Verf, het Glasbewerkings- en het Glazeniersbedrijf</t>
  </si>
  <si>
    <t>Vlakglas, de Groothandel in Verf, het Glasbewerkings- en het Glazeniersbedrijf, St. Bpf. voor de Groothandel in</t>
  </si>
  <si>
    <t>Heerlen,Gouda</t>
  </si>
  <si>
    <t>Stichting Bedrijfstakpensioenfonds voor de Handel in Bouwmaterialen</t>
  </si>
  <si>
    <t>Bouwmaterialen, St. Bpf. voor de Handel in</t>
  </si>
  <si>
    <t>Prinsenbeek,Prinsenbeek</t>
  </si>
  <si>
    <t>Stichting Bedrijfstakpensioenfonds voor de Houthandel</t>
  </si>
  <si>
    <t>Houthandel, St. Bpf. voor de</t>
  </si>
  <si>
    <t>STICHTING BEDRIJFSTAKPENSIOENFONDS VOOR DE HOUTVERWERKENDE INDUSTRIE EN JACHTBOUW</t>
  </si>
  <si>
    <t>HOUTVERWERKENDE INDUSTRIE EN JACHTBOUW, ST. BTPF. VOOR DE</t>
  </si>
  <si>
    <t>Utrecht,De Meern</t>
  </si>
  <si>
    <t>Stichting Bedrijfstakpensioenfonds voor de Kunststof- en Rubberindustrie</t>
  </si>
  <si>
    <t>Kunststof- en Rubberindustrie, St. Bpf. voor de</t>
  </si>
  <si>
    <t>Stichting Bedrijfstakpensioenfonds voor de Media PNO</t>
  </si>
  <si>
    <t>Media PNO, St. Bedrijfstakpsf.</t>
  </si>
  <si>
    <t>HILVERSUM,HILVERSUM</t>
  </si>
  <si>
    <t>Stichting Bedrijfstakpensioenfonds voor de Meubelindustrie en Meubileringsbedrijven</t>
  </si>
  <si>
    <t>Meubelindustrie en Meubileringsbedrijven, St. Bpf. voor de</t>
  </si>
  <si>
    <t>Stichting Bedrijfstakpensioenfonds voor de Reisbranche</t>
  </si>
  <si>
    <t>Reisbranche, St. Bpf. voor de</t>
  </si>
  <si>
    <t>Stichting Bedrijfstakpensioenfonds voor de Schoen-, Leder- en Lederwarenindustrie</t>
  </si>
  <si>
    <t>Schoen-, Leder- en Lederwarenindustrie, St. Bpf. voor de</t>
  </si>
  <si>
    <t>Heerlen,Tilburg</t>
  </si>
  <si>
    <t>Stichting Bedrijfstakpensioenfonds voor de Schoenmakerij</t>
  </si>
  <si>
    <t>Schoenmakerij, St. Btpf. voor de</t>
  </si>
  <si>
    <t>Utrecht,Utrecht</t>
  </si>
  <si>
    <t>Stichting Bedrijfstakpensioenfonds voor de Zoetwarenindustrie</t>
  </si>
  <si>
    <t>Zoetwarenindustrie, St. Btpf. voor de</t>
  </si>
  <si>
    <t>Stichting Bedrijfstakpensioenfonds voor de Zuivel en aanverwante industrie</t>
  </si>
  <si>
    <t>Apeldoorn,ZOETERMEER</t>
  </si>
  <si>
    <t>Stichting Bedrijfstakpensioenfonds voor het Beroepsvervoer over de Weg</t>
  </si>
  <si>
    <t>Beroepsvervoer over de Weg, St. Bpf. voor het</t>
  </si>
  <si>
    <t>'s-Gravenhage,Den Haag</t>
  </si>
  <si>
    <t>Stichting Bedrijfstakpensioenfonds voor het Kappersbedrijf</t>
  </si>
  <si>
    <t>Kappersbedrijf, St. Btpf. voor het</t>
  </si>
  <si>
    <t>Stichting Bedrijfstakpensioenfonds voor het Levensmiddelenbedrijf</t>
  </si>
  <si>
    <t>Levensmiddelenbedrijf, St. Bpf. voor het</t>
  </si>
  <si>
    <t>Woerden,Woerden,De Meern</t>
  </si>
  <si>
    <t>Stichting Bedrijfstakpensioenfonds voor het Schilders-, Afwerkings- en Glaszetbedrijf</t>
  </si>
  <si>
    <t>Schilders-, Afwerkings- en Glaszetbedrijf, St. Bpf. voor het</t>
  </si>
  <si>
    <t>Zeist,Zeist</t>
  </si>
  <si>
    <t>Stichting Bedrijfstakpensioenfonds voor het Schoonmaak- en Glazenwassersbedrijf</t>
  </si>
  <si>
    <t>Schoonmaak- en Glazenwassersbedrijf, St. Bpf. voor het</t>
  </si>
  <si>
    <t>Stichting Bedrijfstakpensioenfonds voor Vlees, Vleeswaren, Gemaksvoeding en Pluimveevlees</t>
  </si>
  <si>
    <t>Vlees, Vleeswaren, Gemaksvoeding en Pluimveevlees, St. Bpsf.</t>
  </si>
  <si>
    <t>De Meern,Groningen</t>
  </si>
  <si>
    <t>Stichting Bedrijfstakpensioenfonds Zorgverzekeraars</t>
  </si>
  <si>
    <t>Zorgverzekeraars, St. Bpf.</t>
  </si>
  <si>
    <t>De Meern,De Meern</t>
  </si>
  <si>
    <t>Stichting Beroepspensioenfonds Loodsen</t>
  </si>
  <si>
    <t>Loodsen, St. Brf.</t>
  </si>
  <si>
    <t>Rotterdam,Hoek Van Holland</t>
  </si>
  <si>
    <t>Beroepspensioenfonds</t>
  </si>
  <si>
    <t>Stichting BMS Pensioenfonds</t>
  </si>
  <si>
    <t>BMS Psf., St.</t>
  </si>
  <si>
    <t>Stichting Brocacef Pensioenfonds</t>
  </si>
  <si>
    <t>Brocacef, St. Psf.</t>
  </si>
  <si>
    <t>Maarssen,Maarssen</t>
  </si>
  <si>
    <t>Stichting Calpam-Pensioenfonds</t>
  </si>
  <si>
    <t>Calpam-Psf., St.</t>
  </si>
  <si>
    <t>Gorinchem,Gorinchem</t>
  </si>
  <si>
    <t>Stichting Coop Pensioenfonds</t>
  </si>
  <si>
    <t>Coop Psf., St.</t>
  </si>
  <si>
    <t>Tilburg,Tilburg,Utrecht,Utrecht</t>
  </si>
  <si>
    <t>Stichting CRH Pensioenfonds</t>
  </si>
  <si>
    <t>CRH Psf., St.</t>
  </si>
  <si>
    <t>Rijswijk,Rijswijk</t>
  </si>
  <si>
    <t>Stichting De Samenwerking, Pensioenfonds voor het Slagersbedrijf</t>
  </si>
  <si>
    <t>Samenwerking Psf. voor het Slagersbedrijf, St. De</t>
  </si>
  <si>
    <t>Zoetermeer,Apeldoorn</t>
  </si>
  <si>
    <t>Spaarfonds</t>
  </si>
  <si>
    <t>Stichting Douwe Egberts Pensioenfonds</t>
  </si>
  <si>
    <t>Stichting Dow Pensioenfonds</t>
  </si>
  <si>
    <t>Dow Psf., St.</t>
  </si>
  <si>
    <t>Stichting FUT-fonds Astellas</t>
  </si>
  <si>
    <t>ASTELLAS, St. FUT-FONDS</t>
  </si>
  <si>
    <t>Stichting Heineken Pensioenfonds</t>
  </si>
  <si>
    <t>Heineken Psf., St.</t>
  </si>
  <si>
    <t>Zoeterwoude,Zoeterwoude</t>
  </si>
  <si>
    <t>Stichting IKEA Pensioenfonds</t>
  </si>
  <si>
    <t>IKEA Pensioenfonds, Stichting</t>
  </si>
  <si>
    <t>Amsterdam Zuidoost,TILBURG</t>
  </si>
  <si>
    <t>Stichting ING CDC Pensioenfonds</t>
  </si>
  <si>
    <t>Stichting Jan Huysman Wz.Fonds</t>
  </si>
  <si>
    <t>Huysman Wz.Fonds, St. Jan</t>
  </si>
  <si>
    <t>Koog aan de Zaan,Koog aan de Zaan,Rotterdam</t>
  </si>
  <si>
    <t>Stichting Mars Pensioenfonds</t>
  </si>
  <si>
    <t>Mars Pensioenfonds, St.</t>
  </si>
  <si>
    <t>Veghel,Veghel</t>
  </si>
  <si>
    <t>Stichting Metro Pensioenfonds</t>
  </si>
  <si>
    <t>Metro, St. Psf.</t>
  </si>
  <si>
    <t>Stichting Molenaarspensioenfonds</t>
  </si>
  <si>
    <t>Molenaarspsf., St.</t>
  </si>
  <si>
    <t>Stichting Nedlloyd Pensioenfonds</t>
  </si>
  <si>
    <t>Nedlloyd, St. Psf.</t>
  </si>
  <si>
    <t>Stichting NN CDC Pensioenfonds</t>
  </si>
  <si>
    <t>Stichting Norit Pensioenfonds</t>
  </si>
  <si>
    <t>Norit Psf., St.</t>
  </si>
  <si>
    <t>Amersfoort,Amersfoort</t>
  </si>
  <si>
    <t>Stichting Notarieel Pensioenfonds</t>
  </si>
  <si>
    <t>'s-Gravenhage,'s-Gravenhage</t>
  </si>
  <si>
    <t>Stichting Ondernemingspensioenfonds Mn Services</t>
  </si>
  <si>
    <t>Mn Services, St. Ondernemingspsf.</t>
  </si>
  <si>
    <t>Stichting ORTEC Pensioenfonds</t>
  </si>
  <si>
    <t>Ortec Psf., St.</t>
  </si>
  <si>
    <t>Tilburg,Tilburg</t>
  </si>
  <si>
    <t>Stichting Pensioenfonds Protector""</t>
  </si>
  <si>
    <t>Protector, St. Psf.</t>
  </si>
  <si>
    <t>Stichting Pensioenfonds Vitol Anker""</t>
  </si>
  <si>
    <t>Vitol Anker, St. Psf.</t>
  </si>
  <si>
    <t>ROTTERDAM,Rotterdam,Rotterdam</t>
  </si>
  <si>
    <t>STICHTING PENSIOENFONDS A.C. NIELSEN (NEDERLAND) B.V.</t>
  </si>
  <si>
    <t>Nielsen (Nederland) B.V., St. Psf. A.C.</t>
  </si>
  <si>
    <t>Diemen,Diemen</t>
  </si>
  <si>
    <t>Stichting Pensioenfonds Abbott Nederland</t>
  </si>
  <si>
    <t>Abbott Nederland, St. Psf.</t>
  </si>
  <si>
    <t>Rijswijk zh,Zwolle</t>
  </si>
  <si>
    <t>Stichting Pensioenfonds ABP</t>
  </si>
  <si>
    <t>ABP, St. Psf.</t>
  </si>
  <si>
    <t>Heerlen,Heerlen,Amsterdam</t>
  </si>
  <si>
    <t>Stichting Pensioenfonds Achmea</t>
  </si>
  <si>
    <t>Stichting Pensioenfonds Ahold</t>
  </si>
  <si>
    <t>Ahold, St. Psf.</t>
  </si>
  <si>
    <t>Zaandam,Zaandam</t>
  </si>
  <si>
    <t>Stichting Pensioenfonds Albemarle</t>
  </si>
  <si>
    <t>Albemarle, St. psf</t>
  </si>
  <si>
    <t>Stichting Pensioenfonds Alliance</t>
  </si>
  <si>
    <t>Alliance, St. Psf.</t>
  </si>
  <si>
    <t>Stichting Pensioenfonds Allianz  Nederland</t>
  </si>
  <si>
    <t>Allianz Nederland, St. Psf.</t>
  </si>
  <si>
    <t>Stichting Pensioenfonds ANWB</t>
  </si>
  <si>
    <t>ANWB, St. Psf.</t>
  </si>
  <si>
    <t>Stichting Pensioenfonds APF</t>
  </si>
  <si>
    <t>APF, St. Psf.</t>
  </si>
  <si>
    <t>Amsterdam Zuidoost</t>
  </si>
  <si>
    <t>Stichting Pensioenfonds ARCADIS Nederland</t>
  </si>
  <si>
    <t>Arcadis Nederland, St. Psf.</t>
  </si>
  <si>
    <t>Deventer,Deventer</t>
  </si>
  <si>
    <t>Stichting Pensioenfonds Astellas</t>
  </si>
  <si>
    <t>Astellas, St. Psf</t>
  </si>
  <si>
    <t>Heerlen,Leiden</t>
  </si>
  <si>
    <t>Stichting Pensioenfonds AT&amp;T Nederland</t>
  </si>
  <si>
    <t>AT&amp;T Nederland, St. Psf.</t>
  </si>
  <si>
    <t>Stichting Pensioenfonds Atos</t>
  </si>
  <si>
    <t>Atos, St. Psf.</t>
  </si>
  <si>
    <t>Stichting Pensioenfonds Atradius Nederland</t>
  </si>
  <si>
    <t>Atradius Nederland, St. Psf.</t>
  </si>
  <si>
    <t>Stichting Pensioenfonds Autoriteit Financiële Markten</t>
  </si>
  <si>
    <t>Amstelveen,Amsterdam</t>
  </si>
  <si>
    <t>Stichting Pensioenfonds AVEBE</t>
  </si>
  <si>
    <t>AVEBE, St. Psf.</t>
  </si>
  <si>
    <t>Apeldoorn,Apeldoorn</t>
  </si>
  <si>
    <t>Stichting Pensioenfonds Avery Dennison</t>
  </si>
  <si>
    <t>Avery Dennison, St. Psf.</t>
  </si>
  <si>
    <t>Stichting Pensioenfonds AVIKO</t>
  </si>
  <si>
    <t>AVIKO, St. Psf.</t>
  </si>
  <si>
    <t>Breda,Breda</t>
  </si>
  <si>
    <t>STICHTING PENSIOENFONDS AZL</t>
  </si>
  <si>
    <t>AZL, St. Psf.</t>
  </si>
  <si>
    <t>Stichting Pensioenfonds B&amp;S</t>
  </si>
  <si>
    <t>B&amp;S, Stichting Pensioenfonds</t>
  </si>
  <si>
    <t>Delfzijl,Dordrecht</t>
  </si>
  <si>
    <t>Stichting Pensioenfonds Ballast Nedam</t>
  </si>
  <si>
    <t>Ballast Nedam, St. Psf.</t>
  </si>
  <si>
    <t>Nieuwegein,Nieuwegein</t>
  </si>
  <si>
    <t>Stichting Pensioenfonds Bavaria</t>
  </si>
  <si>
    <t>Bavaria, St. Psf.</t>
  </si>
  <si>
    <t>Lieshout,Lieshout</t>
  </si>
  <si>
    <t>Stichting Pensioenfonds Blue Sky Group</t>
  </si>
  <si>
    <t>Blue Sky Group, St. Psf.</t>
  </si>
  <si>
    <t>Stichting Pensioenfonds BP</t>
  </si>
  <si>
    <t>BP, Stichting Pensioenfonds</t>
  </si>
  <si>
    <t>Stichting Pensioenfonds British American Tobacco</t>
  </si>
  <si>
    <t>British American Tobacco, St. Psf.</t>
  </si>
  <si>
    <t>Stichting Pensioenfonds Buizerdlaan</t>
  </si>
  <si>
    <t>Buizerdlaan, St. Psf.</t>
  </si>
  <si>
    <t>Stichting Pensioenfonds C1000</t>
  </si>
  <si>
    <t>C1000, St. Psf.</t>
  </si>
  <si>
    <t>Stichting Pensioenfonds Campina</t>
  </si>
  <si>
    <t>Campina, St. Psf.</t>
  </si>
  <si>
    <t>Woerden,Woerden</t>
  </si>
  <si>
    <t>Stichting Pensioenfonds Capgemini Nederland</t>
  </si>
  <si>
    <t>Capgemini Nederland, St. Psf.</t>
  </si>
  <si>
    <t>Heerlen,Utrecht</t>
  </si>
  <si>
    <t>Stichting Pensioenfonds Cargill B.V.</t>
  </si>
  <si>
    <t>Cargill B.V., St. Psf.</t>
  </si>
  <si>
    <t>Schiphol,SCHIPHOL</t>
  </si>
  <si>
    <t>Stichting Pensioenfonds Chevron</t>
  </si>
  <si>
    <t>Chevron, St. Psf.</t>
  </si>
  <si>
    <t>Vondelingenplaat Rt,Vondelingenplaat RT</t>
  </si>
  <si>
    <t>Stichting Pensioenfonds Cindu International</t>
  </si>
  <si>
    <t>Cindu International, St. Psf.</t>
  </si>
  <si>
    <t>Uithoorn,Uithoorn</t>
  </si>
  <si>
    <t>Stichting Pensioenfonds Citigroup Nederland</t>
  </si>
  <si>
    <t>Citigroup Nederland, St. Psf.</t>
  </si>
  <si>
    <t>Luchthaven Schiphol,Luchthaven Schiphol</t>
  </si>
  <si>
    <t>Stichting Pensioenfonds Consumentenbond</t>
  </si>
  <si>
    <t>Consumentenbond, St. Psf.</t>
  </si>
  <si>
    <t>Stichting Pensioenfonds Coram</t>
  </si>
  <si>
    <t>Coram, St. Psf,</t>
  </si>
  <si>
    <t>Utrecht,Geldrop</t>
  </si>
  <si>
    <t>Stichting Pensioenfonds Croda</t>
  </si>
  <si>
    <t>Croda, St.Psf.</t>
  </si>
  <si>
    <t>Gouda,Gouda</t>
  </si>
  <si>
    <t>Stichting Pensioenfonds De Fracties</t>
  </si>
  <si>
    <t>Fracties, St. Psf. De</t>
  </si>
  <si>
    <t>Wormerveer,Wormerveer</t>
  </si>
  <si>
    <t>Stichting Pensioenfonds Deloitte</t>
  </si>
  <si>
    <t>Deloitte, St. Psf.</t>
  </si>
  <si>
    <t>Rijswijk zh,Rijswijk zh,Rijswijk</t>
  </si>
  <si>
    <t>Stichting Pensioenfonds Delta Lloyd</t>
  </si>
  <si>
    <t>Delta Lloyd, St. Psf.</t>
  </si>
  <si>
    <t>Stichting Pensioenfonds Deutsche Bank Nederland</t>
  </si>
  <si>
    <t>Deutsche Bank Nederland, St. Psf.</t>
  </si>
  <si>
    <t>Amsterdam Zuidoost,Amsterdam Zuidoost</t>
  </si>
  <si>
    <t>Stichting Pensioenfonds DSM Nederland</t>
  </si>
  <si>
    <t>DSM Nederland, St.Psf. (PDN)</t>
  </si>
  <si>
    <t>Stichting Pensioenfonds DuPont Nederland</t>
  </si>
  <si>
    <t>DuPont Nederland, St. Psf.</t>
  </si>
  <si>
    <t>Dordrecht,Dordrecht</t>
  </si>
  <si>
    <t>Stichting Pensioenfonds Ecolab B.V.</t>
  </si>
  <si>
    <t>Ecolab B.V., St. Psf.</t>
  </si>
  <si>
    <t>Stichting Pensioenfonds Elsevier-Ondernemingen</t>
  </si>
  <si>
    <t>Elsevier-Ondernemingen, St. Psf</t>
  </si>
  <si>
    <t>Stichting Pensioenfonds ENCI</t>
  </si>
  <si>
    <t>Enci, St. Psf.</t>
  </si>
  <si>
    <t>'s-Hertogenbosch,'s-Hertogenbosch</t>
  </si>
  <si>
    <t>Stichting Pensioenfonds Equens</t>
  </si>
  <si>
    <t>Equens, St.Psf. (SPE)</t>
  </si>
  <si>
    <t>Stichting Pensioenfonds ERIKS</t>
  </si>
  <si>
    <t>Eriks, St. Psf.</t>
  </si>
  <si>
    <t>Alkmaar,Alkmaar</t>
  </si>
  <si>
    <t>Stichting Pensioenfonds Ernst &amp; Young</t>
  </si>
  <si>
    <t>Ernst &amp; Young, St. Psf.</t>
  </si>
  <si>
    <t>Stichting Pensioenfonds E-Way</t>
  </si>
  <si>
    <t>E-Way, St. Psf.</t>
  </si>
  <si>
    <t>Capelle aan den IJssel,Capelle aan den IJssel</t>
  </si>
  <si>
    <t>Stichting Pensioenfonds F. van Lanschot</t>
  </si>
  <si>
    <t>Lanschot, St. Psf. F. van</t>
  </si>
  <si>
    <t>Stichting Pensioenfonds Flexsecurity</t>
  </si>
  <si>
    <t>Flexsecurity, St. Psf.</t>
  </si>
  <si>
    <t>Amsterdam Zuidoost,Diemen</t>
  </si>
  <si>
    <t>Stichting Pensioenfonds Fluor Nederland</t>
  </si>
  <si>
    <t>Fluor Nederland, St. Psf.</t>
  </si>
  <si>
    <t>Haarlem,Haarlem,HOOFDDORP,HOOFDDORP</t>
  </si>
  <si>
    <t>Stichting Pensioenfonds Forbo</t>
  </si>
  <si>
    <t>Forbo, St. Psf.</t>
  </si>
  <si>
    <t>Krommenie,Assendelft</t>
  </si>
  <si>
    <t>Stichting Pensioenfonds Ford Nederland</t>
  </si>
  <si>
    <t>Ford Nederland, St. Psf.</t>
  </si>
  <si>
    <t>Stichting Pensioenfonds Fresenius Nederland</t>
  </si>
  <si>
    <t>Fresenius Nederland, St. Psf.</t>
  </si>
  <si>
    <t>Emmer Compascuum,Emmer Compascuum</t>
  </si>
  <si>
    <t>Stichting Pensioenfonds Gasunie</t>
  </si>
  <si>
    <t>Gasunie, St. Psf.</t>
  </si>
  <si>
    <t>Stichting Pensioenfonds GE Artesia Bank</t>
  </si>
  <si>
    <t>GE Artesia Bank, St. Psf.</t>
  </si>
  <si>
    <t>Tilburg,Amsterdam</t>
  </si>
  <si>
    <t>Stichting Pensioenfonds General Electric Nederland</t>
  </si>
  <si>
    <t>General Electric Nederland, St. Psf.</t>
  </si>
  <si>
    <t>Stichting Pensioenfonds Givaudan Nederland</t>
  </si>
  <si>
    <t>Givaudan Nederland, St. Psf.</t>
  </si>
  <si>
    <t>Bussum</t>
  </si>
  <si>
    <t>Stichting Pensioenfonds Goudse Haven</t>
  </si>
  <si>
    <t>Goudse Haven, St. Psf.</t>
  </si>
  <si>
    <t>Luchthaven Schiphol,Schiphol</t>
  </si>
  <si>
    <t>Stichting Pensioenfonds Grontmij</t>
  </si>
  <si>
    <t>Grontmij, St. Psf.</t>
  </si>
  <si>
    <t>De Bilt,De Bilt</t>
  </si>
  <si>
    <t>Stichting Pensioenfonds HAL</t>
  </si>
  <si>
    <t>HAL, St. Psf.</t>
  </si>
  <si>
    <t>Stichting Pensioenfonds HaskoningDHV</t>
  </si>
  <si>
    <t>Amersfoort,Amersfoort,Amersfoort</t>
  </si>
  <si>
    <t>Multi-OPF</t>
  </si>
  <si>
    <t>Stichting Pensioenfonds Heijmans N.V.</t>
  </si>
  <si>
    <t>Heijmans N.V., St. Psf.</t>
  </si>
  <si>
    <t>Rosmalen,Rosmalen</t>
  </si>
  <si>
    <t>Stichting Pensioenfonds Heinz</t>
  </si>
  <si>
    <t>Heinz, St. Psf.</t>
  </si>
  <si>
    <t>Stichting Pensioenfonds Henkel Nederland B.V.</t>
  </si>
  <si>
    <t>Henkel Nederland B.V., St. Psf.</t>
  </si>
  <si>
    <t>Heerlen,Nieuwegein</t>
  </si>
  <si>
    <t>Stichting Pensioenfonds Hewitt Nederland</t>
  </si>
  <si>
    <t>Hewitt Nederland, St. Psf.</t>
  </si>
  <si>
    <t>Stichting Pensioenfonds Hewlett-Packard Nederland</t>
  </si>
  <si>
    <t>Hewlett-Packard Nederland, St. Psf. (HP)</t>
  </si>
  <si>
    <t>Stichting Pensioenfonds Holland Casino</t>
  </si>
  <si>
    <t>Holland Casino, St. Psf.</t>
  </si>
  <si>
    <t>Hoofddorp,Hoofddorp</t>
  </si>
  <si>
    <t>Stichting Pensioenfonds Honeywell</t>
  </si>
  <si>
    <t>Honeywell, St. Psf.</t>
  </si>
  <si>
    <t>Stichting Pensioenfonds Hoogovens</t>
  </si>
  <si>
    <t>Hoogovens, St. Psf.</t>
  </si>
  <si>
    <t>IJmuiden,Beverwijk</t>
  </si>
  <si>
    <t>Stichting Pensioenfonds Huisartsen in Opleiding</t>
  </si>
  <si>
    <t>Huisartsen in Opleiding, Stichting Pensioenfonds</t>
  </si>
  <si>
    <t>Stichting Pensioenfonds Hunter Douglas</t>
  </si>
  <si>
    <t>Hunter Douglas, St. Psf.</t>
  </si>
  <si>
    <t>Stichting Pensioenfonds Huntsman Rozenburg</t>
  </si>
  <si>
    <t>Huntsman Rozenburg, St. Psf.</t>
  </si>
  <si>
    <t>Rozenburg,Botlek Rotterdam</t>
  </si>
  <si>
    <t>Stichting Pensioenfonds IBM Nederland</t>
  </si>
  <si>
    <t>IBM Nederland, St. Psf.</t>
  </si>
  <si>
    <t>Stichting Pensioenfonds ING</t>
  </si>
  <si>
    <t>ING, St. Psf.</t>
  </si>
  <si>
    <t>Stichting Pensioenfonds Invista</t>
  </si>
  <si>
    <t>Invista, Stichting Pensioenfonds</t>
  </si>
  <si>
    <t>Heerlen,Dordrecht</t>
  </si>
  <si>
    <t>Stichting Pensioenfonds KLM-Cabinepersoneel</t>
  </si>
  <si>
    <t>KLM-Cabinepersoneel, St. Psf.</t>
  </si>
  <si>
    <t>Stichting Pensioenfonds Koninklijke Cosun</t>
  </si>
  <si>
    <t>Cosun, St. Psf. Koninklijke</t>
  </si>
  <si>
    <t>Stichting Pensioenfonds Koninklijke ten Cate</t>
  </si>
  <si>
    <t>Cate, St. Psf. Koninklijke ten</t>
  </si>
  <si>
    <t>Almelo,Almelo</t>
  </si>
  <si>
    <t>Stichting Pensioenfonds KPN</t>
  </si>
  <si>
    <t>KPN, St. Psf.</t>
  </si>
  <si>
    <t>STICHTING PENSIOENFONDS LEGAL &amp; GENERAL</t>
  </si>
  <si>
    <t>Legal &amp; General, St. Psf.</t>
  </si>
  <si>
    <t>Hilversum,Hilversum</t>
  </si>
  <si>
    <t>Stichting Pensioenfonds Lloyd's Register Nederland</t>
  </si>
  <si>
    <t>Lloyd's Register Ned, St. Psf.</t>
  </si>
  <si>
    <t>Stichting Pensioenfonds Loodswezen</t>
  </si>
  <si>
    <t>Loodswezen, St. Psf.</t>
  </si>
  <si>
    <t>Rotterdam,Rotterdam,HOEK VAN HOLLAND</t>
  </si>
  <si>
    <t>Stichting Pensioenfonds McCain</t>
  </si>
  <si>
    <t>McCain, St. Psf.</t>
  </si>
  <si>
    <t>Stichting Pensioenfonds Medewerkers Apotheken</t>
  </si>
  <si>
    <t>Apotheken, St. Psf. Medewerkers</t>
  </si>
  <si>
    <t>'s-Gravenhage,'s-Gravenhage,'s-Gravenhage</t>
  </si>
  <si>
    <t>Stichting Pensioenfonds Medisch Specialisten</t>
  </si>
  <si>
    <t>Medisch Specialisten, St. Psf.</t>
  </si>
  <si>
    <t>Amsterdam,Driebergen-Rijsenburg,Zeist</t>
  </si>
  <si>
    <t>Stichting Pensioenfonds Mercer</t>
  </si>
  <si>
    <t>Mercer, St. Psf.</t>
  </si>
  <si>
    <t>Stichting Pensioenfonds Metaal en Techniek</t>
  </si>
  <si>
    <t>Metaal en Techniek , St. Psf.</t>
  </si>
  <si>
    <t>Stichting Pensioenfonds MSD</t>
  </si>
  <si>
    <t>MSD, St. Psf.</t>
  </si>
  <si>
    <t>Stichting Pensioenfonds NIBC</t>
  </si>
  <si>
    <t>NIBC, St. Psf.</t>
  </si>
  <si>
    <t>Stichting Pensioenfonds Nike Nederland</t>
  </si>
  <si>
    <t>Nike Nederland, St. Psf.</t>
  </si>
  <si>
    <t>Stichting Pensioenfonds Openbaar Vervoer</t>
  </si>
  <si>
    <t>Openbaar Vervoer, St. Psf.</t>
  </si>
  <si>
    <t>Stichting Pensioenfonds Openbare Apothekers</t>
  </si>
  <si>
    <t>Openbare Apothekers, St. Psf.</t>
  </si>
  <si>
    <t>'Stichting Pensioenfonds Openbare Bibliotheken'</t>
  </si>
  <si>
    <t>Bibliotheken, St. Psf. Openbare</t>
  </si>
  <si>
    <t>Stichting Pensioenfonds OWASE</t>
  </si>
  <si>
    <t>Owase St. Psf.</t>
  </si>
  <si>
    <t>Hardenberg,Hardenberg</t>
  </si>
  <si>
    <t>Stichting Pensioenfonds Panteia</t>
  </si>
  <si>
    <t>Panteia, St. Psf.</t>
  </si>
  <si>
    <t>Stichting Pensioenfonds Pensura</t>
  </si>
  <si>
    <t>Pensura, St. Psf</t>
  </si>
  <si>
    <t>Stichting Pensioenfonds PepsiCo Nederland</t>
  </si>
  <si>
    <t>PepsiCo Nederland St. pf.</t>
  </si>
  <si>
    <t>Maarssen,Utrecht</t>
  </si>
  <si>
    <t>Stichting Pensioenfonds Pon</t>
  </si>
  <si>
    <t>Pon, St. Psf.</t>
  </si>
  <si>
    <t>Almere,Almere</t>
  </si>
  <si>
    <t>Stichting Pensioenfonds PostNL Postbezorgers</t>
  </si>
  <si>
    <t>PostNL Postbezorgers, St. Psf.</t>
  </si>
  <si>
    <t>Stichting Pensioenfonds PPG Industries Nederland</t>
  </si>
  <si>
    <t>PPG Industries Nederland, St. Psf.</t>
  </si>
  <si>
    <t>Utrecht,Westerbroek</t>
  </si>
  <si>
    <t>Stichting Pensioenfonds Randstad</t>
  </si>
  <si>
    <t>Randstad, St. Psf.</t>
  </si>
  <si>
    <t>Amsterdam,Diemen</t>
  </si>
  <si>
    <t>Stichting Pensioenfonds RBS Nederland</t>
  </si>
  <si>
    <t>RBS Nederland, St. Psf.</t>
  </si>
  <si>
    <t>Amsterdam Zuidoost,Amsterdam</t>
  </si>
  <si>
    <t>Stichting Pensioenfonds Recreatie</t>
  </si>
  <si>
    <t>Recreatie, St. Psf.</t>
  </si>
  <si>
    <t>Rijswijk zh</t>
  </si>
  <si>
    <t>Stichting Pensioenfonds Remia</t>
  </si>
  <si>
    <t>Remia, St. Psf.</t>
  </si>
  <si>
    <t>Den Dolder,Den Dolder</t>
  </si>
  <si>
    <t>Stichting Pensioenfonds Robeco</t>
  </si>
  <si>
    <t>Robeco, St. Psf.</t>
  </si>
  <si>
    <t>Stichting Pensioenfonds Rockwool</t>
  </si>
  <si>
    <t>Rockwool, St. Psf.</t>
  </si>
  <si>
    <t>Roermond,Roermond</t>
  </si>
  <si>
    <t>Stichting Pensioenfonds Royal Leerdam</t>
  </si>
  <si>
    <t>Royal Leerdam, St. Psf.</t>
  </si>
  <si>
    <t>Leerdam,Leerdam</t>
  </si>
  <si>
    <t>Stichting Pensioenfonds SABIC</t>
  </si>
  <si>
    <t>Sabic, St. Psf. (SPF)</t>
  </si>
  <si>
    <t>Heerlen,Sittard,HEERLEN</t>
  </si>
  <si>
    <t>Stichting Pensioenfonds Sagittarius</t>
  </si>
  <si>
    <t>Sagittarius, St. Psf.</t>
  </si>
  <si>
    <t>BUSSUM</t>
  </si>
  <si>
    <t>Stichting Pensioenfonds Sanoma Nederland</t>
  </si>
  <si>
    <t>SANOMA NEDERLAND, St. Psf.</t>
  </si>
  <si>
    <t>Hoofddorp,Amsterdam</t>
  </si>
  <si>
    <t>Stichting Pensioenfonds SC Johnson</t>
  </si>
  <si>
    <t>SC Johnson, St. Psf.</t>
  </si>
  <si>
    <t>Mijdrecht,Mijdrecht</t>
  </si>
  <si>
    <t>Stichting Pensioenfonds SCA</t>
  </si>
  <si>
    <t>Zeist,Amsterdam</t>
  </si>
  <si>
    <t>Stichting Pensioenfonds Sligro Food Group</t>
  </si>
  <si>
    <t>Sligro Food Group, St. Psf.</t>
  </si>
  <si>
    <t>Heerlen,Veghel</t>
  </si>
  <si>
    <t>Stichting Pensioenfonds Smurfit Kappa Nederland</t>
  </si>
  <si>
    <t>Smurfit Kappa Nederland, St. Psf.</t>
  </si>
  <si>
    <t>Stichting Pensioenfonds Smurfit Nederland</t>
  </si>
  <si>
    <t>Smurfit Nederland, St. Psf.</t>
  </si>
  <si>
    <t>OOSTERHOUT NB,Oosterhout nb,Eindhoven</t>
  </si>
  <si>
    <t>Stichting Pensioenfonds SNS REAAL</t>
  </si>
  <si>
    <t>SNS REAAL, St. Psf.</t>
  </si>
  <si>
    <t>Stichting Pensioenfonds Staples</t>
  </si>
  <si>
    <t>Staples, St. Psf.</t>
  </si>
  <si>
    <t>Stichting Pensioenfonds Tandartsen en Tandarts-Specialisten</t>
  </si>
  <si>
    <t>Tandartsen en Tandarts-Specialisten, Stichting Pensioenfonds</t>
  </si>
  <si>
    <t>Stichting Pensioenfonds TBI</t>
  </si>
  <si>
    <t>TBI, St. Psf.</t>
  </si>
  <si>
    <t>Stichting Pensioenfonds TDF Botlek</t>
  </si>
  <si>
    <t>TDF Botlek, St. Psf.</t>
  </si>
  <si>
    <t>Rozenburg zh,Rotterdam</t>
  </si>
  <si>
    <t>Stichting Pensioenfonds TDV</t>
  </si>
  <si>
    <t>TDV, St. Psf.</t>
  </si>
  <si>
    <t>Stichting Pensioenfonds THALES NEDERLAND</t>
  </si>
  <si>
    <t>Thales Nederland, St. Psf.</t>
  </si>
  <si>
    <t>Hengelo,Hengelo ov</t>
  </si>
  <si>
    <t>Stichting Pensioenfonds TNO</t>
  </si>
  <si>
    <t>TNO, St. Psf.</t>
  </si>
  <si>
    <t>Stichting Pensioenfonds TNT Express</t>
  </si>
  <si>
    <t>Stichting Pensioenfonds Towers Watson</t>
  </si>
  <si>
    <t>Towers Watson, St. Psf.</t>
  </si>
  <si>
    <t>Stichting Pensioenfonds Transavia Grond- en Cabinepersoneel</t>
  </si>
  <si>
    <t>Transavia Grond- en Cabinepersoneel, St. Psf.</t>
  </si>
  <si>
    <t>Schiphol</t>
  </si>
  <si>
    <t>Stichting Pensioenfonds Transavia Vliegers</t>
  </si>
  <si>
    <t>Transavia Vliegers, St. Psf.</t>
  </si>
  <si>
    <t>Stichting Pensioenfonds Trespa</t>
  </si>
  <si>
    <t>Trespa, St. Psf.</t>
  </si>
  <si>
    <t>Weert,Weert</t>
  </si>
  <si>
    <t>Stichting Pensioenfonds Unilever Nederland Progress""</t>
  </si>
  <si>
    <t>Pensioenfonds Unilever Nederland Progress, St.</t>
  </si>
  <si>
    <t>Stichting Pensioenfonds Unirobe Meeùs Groep</t>
  </si>
  <si>
    <t>Unirobe Meeùs Groep, St. Psf.</t>
  </si>
  <si>
    <t>Utrecht,UTRECHT</t>
  </si>
  <si>
    <t>Stichting Pensioenfonds Unisys Nederland</t>
  </si>
  <si>
    <t>Unisys Nederland, St. Psf.</t>
  </si>
  <si>
    <t>Schiphol-Rijk,Amsterdam ZO</t>
  </si>
  <si>
    <t>Stichting Pensioenfonds Urenco Nederland</t>
  </si>
  <si>
    <t>Urenco Nederland, St. Psf.</t>
  </si>
  <si>
    <t>Rijswijk zh,Rijswijk zh,Almelo,RIJSWIJK</t>
  </si>
  <si>
    <t>Stichting Pensioenfonds UWV</t>
  </si>
  <si>
    <t>UWV, St. Psf.</t>
  </si>
  <si>
    <t>Stichting Pensioenfonds van de ABN AMRO Bank N.V.</t>
  </si>
  <si>
    <t>ABN Amro Bank N.V., St. Psf. van de</t>
  </si>
  <si>
    <t>Amsterdam,Amsterdam,Amsterdam</t>
  </si>
  <si>
    <t>STICHTING PENSIOENFONDS VAN DE GROLSCHE BIERBROUWERIJ</t>
  </si>
  <si>
    <t>Grolsche Bierbrouwerij, St. Psf. van de</t>
  </si>
  <si>
    <t>Enschede,Enschede</t>
  </si>
  <si>
    <t>Stichting Pensioenfonds van de KAS BANK</t>
  </si>
  <si>
    <t>KAS BANK., St. Psf. van de</t>
  </si>
  <si>
    <t>Amsterdam,AMSTERDAM,Amsterdam</t>
  </si>
  <si>
    <t>Stichting Pensioenfonds van de Metalektro (PME)</t>
  </si>
  <si>
    <t>Stichting Pensioenfonds van de Metalektro</t>
  </si>
  <si>
    <t>Schiphol,Schiphol</t>
  </si>
  <si>
    <t>Stichting Pensioenfonds van De Nederlandsche Bank N.V.</t>
  </si>
  <si>
    <t>Nederlandsche Bank N.V., St. Psf. van De</t>
  </si>
  <si>
    <t>Stichting Pensioenfonds van de Stichting Nationaal Lucht- en Ruimtevaartlaboratorium</t>
  </si>
  <si>
    <t>Nationaal Lucht- en Ruimtevaartlaboratorium, St. Psf. van de St.</t>
  </si>
  <si>
    <t>Stichting Pensioenfonds Vereenigde Ingenieursbureaux Viba" N.V."</t>
  </si>
  <si>
    <t>Viba N.V., St. Psf. Vereenigde Ingenieursbureaux</t>
  </si>
  <si>
    <t>Stichting Pensioenfonds Vliegend Personeel KLM</t>
  </si>
  <si>
    <t>KLM, St. Psf. Vliegend Personeel</t>
  </si>
  <si>
    <t>Stichting Pensioenfonds Vliegers Martinair Holland</t>
  </si>
  <si>
    <t>Martinair Holland, St. Psf. Vliegers</t>
  </si>
  <si>
    <t>Stichting Pensioenfonds VNU</t>
  </si>
  <si>
    <t>VNU, St. Psf.</t>
  </si>
  <si>
    <t>Stichting Pensioenfonds voor de Accountancy</t>
  </si>
  <si>
    <t>Accountancy, St. Psf. voor de</t>
  </si>
  <si>
    <t>Stichting Pensioenfonds voor de Architectenbureaus</t>
  </si>
  <si>
    <t>Architectenbureaus, St. Psf. voor de</t>
  </si>
  <si>
    <t>Stichting Pensioenfonds voor de Grafische Bedrijven</t>
  </si>
  <si>
    <t>Grafische Bedrijven, St. Psf. voor de (PGB)</t>
  </si>
  <si>
    <t>Amsterdam</t>
  </si>
  <si>
    <t>Stichting Pensioenfonds voor de Nederlandse Groothandel</t>
  </si>
  <si>
    <t>Nederlandse Groothandel, St. Psf. voor de</t>
  </si>
  <si>
    <t>Stichting Pensioenfonds voor de Tandtechniek</t>
  </si>
  <si>
    <t>Tandtechniek, St. Psf. voor de</t>
  </si>
  <si>
    <t>Stichting Pensioenfonds voor de Woningcorporaties</t>
  </si>
  <si>
    <t>Woningcorporaties, St. Psf. voor de</t>
  </si>
  <si>
    <t>Harderwijk</t>
  </si>
  <si>
    <t>Stichting Pensioenfonds voor Dierenartsen</t>
  </si>
  <si>
    <t>Dierenartsen, St. Psf. voor</t>
  </si>
  <si>
    <t>Tilburg,Tilburg,Tilburg</t>
  </si>
  <si>
    <t>Stichting Pensioenfonds voor Fysiotherapeuten</t>
  </si>
  <si>
    <t>Fysiotherapeuten, St. Psf. voor</t>
  </si>
  <si>
    <t>Stichting Pensioenfonds voor het personeel van International Flavors and Fragrances I.F.F. (Nederland) B.V.</t>
  </si>
  <si>
    <t>IFF (Nederland) B.V., St. Psf. voor het personeel van International Flavors and Fragrances</t>
  </si>
  <si>
    <t>Tilburg,Hilversum</t>
  </si>
  <si>
    <t>Stichting Pensioenfonds voor Huisartsen</t>
  </si>
  <si>
    <t>Huisartsen, St. Psf. voor (SPH)</t>
  </si>
  <si>
    <t>Driebergen-Rijsenburg,Driebergen-Rijsenburg</t>
  </si>
  <si>
    <t>Stichting Pensioenfonds voor Personeelsdiensten</t>
  </si>
  <si>
    <t>Personeelsdiensten, St. Psf. voor (STIPP)</t>
  </si>
  <si>
    <t>Stichting Pensioenfonds voor Roeiers in het Rotterdamse havengebied</t>
  </si>
  <si>
    <t>Roeiers in het Rotterdamse havengebied, St. Psf. voor</t>
  </si>
  <si>
    <t>Stichting Pensioenfonds voor Verloskundigen</t>
  </si>
  <si>
    <t>Verloskundigen, St. Psf. voor</t>
  </si>
  <si>
    <t>Stichting Pensioenfonds Vopak</t>
  </si>
  <si>
    <t>Vopak, St. Psf.</t>
  </si>
  <si>
    <t>Stichting Pensioenfonds Vredestein Banden</t>
  </si>
  <si>
    <t>Vredestein Banden, St. Psf</t>
  </si>
  <si>
    <t>Stichting Pensioenfonds Werk en (re)Integratie</t>
  </si>
  <si>
    <t>Werk en (re)Integratie, St. Psf. (PWRI)</t>
  </si>
  <si>
    <t>Stichting Pensioenfonds Whirlpool Nederland</t>
  </si>
  <si>
    <t>Whirlpool Nederland, St. Psf.</t>
  </si>
  <si>
    <t>Amsterdam Zuidoost,Breda</t>
  </si>
  <si>
    <t>Stichting Pensioenfonds Wijsmuller</t>
  </si>
  <si>
    <t>Wijsmuller, St. Psf.</t>
  </si>
  <si>
    <t>IJmuiden,IJmuiden</t>
  </si>
  <si>
    <t>Stichting Pensioenfonds Witteveen+Bos</t>
  </si>
  <si>
    <t>Witteveen+Bos, St. Psf.</t>
  </si>
  <si>
    <t>Stichting Pensioenfonds Wolters Kluwer Nederland</t>
  </si>
  <si>
    <t>Wolters Kluwer Nederland, St. Psf.</t>
  </si>
  <si>
    <t>Stichting Pensioenfonds Wonen</t>
  </si>
  <si>
    <t>Wonen, St. Psf.</t>
  </si>
  <si>
    <t>Stichting Pensioenfonds Xerox</t>
  </si>
  <si>
    <t>Xerox, St. Psf.</t>
  </si>
  <si>
    <t>Venray,Venray</t>
  </si>
  <si>
    <t>Stichting Pensioenfonds YARA Nederland</t>
  </si>
  <si>
    <t>YARA Nederland, Stichting Pensioenfonds</t>
  </si>
  <si>
    <t>Sluiskil,Sluiskil</t>
  </si>
  <si>
    <t>Stichting Pensioenfonds Zorg en Welzijn</t>
  </si>
  <si>
    <t>Zorg en Welzijn, St. Psf.</t>
  </si>
  <si>
    <t>Stichting Personeelspensioenfonds APG</t>
  </si>
  <si>
    <t>APG, St. Personeelspsf.  (PPF APG)</t>
  </si>
  <si>
    <t>Stichting Personeelspensioenfonds Fondsenbeheer Waterbouw</t>
  </si>
  <si>
    <t>Waterbouw, St. Personeelspsf. Fondsenbeheer</t>
  </si>
  <si>
    <t>Stichting Philips Pensioenfonds</t>
  </si>
  <si>
    <t>Philips Psf., St. (PPF)</t>
  </si>
  <si>
    <t>Eindhoven,Eindhoven</t>
  </si>
  <si>
    <t>Stichting Prepensionering Vleeswaren- en Gemaksvoedingindustrie</t>
  </si>
  <si>
    <t>Vleeswaren- en Gemaksvoedingindustrie, St. Prepensionering</t>
  </si>
  <si>
    <t>De Meern,Utrecht,Groningen,Groningen</t>
  </si>
  <si>
    <t>Stichting Rabobank Pensioenfonds</t>
  </si>
  <si>
    <t>Rabobank, St. Psf.</t>
  </si>
  <si>
    <t>Stichting Roba Pensioenfonds</t>
  </si>
  <si>
    <t>Roba Psf., St.</t>
  </si>
  <si>
    <t>IJsselstein ut,IJsselstein ut</t>
  </si>
  <si>
    <t>Stichting Shell Pensioenfonds</t>
  </si>
  <si>
    <t>Shell Psf., St.</t>
  </si>
  <si>
    <t>Rijswijk zh,'s-Gravenhage</t>
  </si>
  <si>
    <t>Stichting Spoorwegpensioenfonds</t>
  </si>
  <si>
    <t>Spoorwegpensioenfonds, St. (SPS)</t>
  </si>
  <si>
    <t>Stichting Sportfondsen Pensioenfonds</t>
  </si>
  <si>
    <t>Sportfondsen Psf., St.</t>
  </si>
  <si>
    <t>Stichting TOTAL Pensioenfonds Nederland</t>
  </si>
  <si>
    <t>Total Psf. Nederland, St.</t>
  </si>
  <si>
    <t>Vlissingen,Nieuwdorp</t>
  </si>
  <si>
    <t>Stichting Voorzieningsfonds Getronics</t>
  </si>
  <si>
    <t>Getronics, St. Voorzieningsfonds</t>
  </si>
  <si>
    <t>Stichting Vroegpensioenfonds Technische Groothandel</t>
  </si>
  <si>
    <t>Technische Groothandel, St. Vroegpsf.</t>
  </si>
  <si>
    <t>Nieuw-Vennep,Apeldoorn</t>
  </si>
  <si>
    <t>Stichting Vroegpensioenfonds voor de Baksteenindustrie</t>
  </si>
  <si>
    <t>Baksteenindustrie, St. Vroegpensioenfonds voor de</t>
  </si>
  <si>
    <t>Stichting Will Niemeijer Pensioenfonds</t>
  </si>
  <si>
    <t>Niemeijer Psf., St. Will</t>
  </si>
  <si>
    <t>Heerlen,Groningen</t>
  </si>
  <si>
    <t>Stichting-Telegraafpensioenfonds 1959</t>
  </si>
  <si>
    <t>Telegraafpsf. 1959, St.-</t>
  </si>
  <si>
    <t>Vereniging Nederlands Pensioenfonds voor de Sigarenindustrie en aanverwante Bedrijven</t>
  </si>
  <si>
    <t>Sigarenindustrie en aanverwante Bedrijven, Vereniging Nederlands Psf. voor de</t>
  </si>
  <si>
    <t>Apeldoorn,Zoetermeer</t>
  </si>
  <si>
    <t>Verplicht</t>
  </si>
  <si>
    <t>Totaal BV</t>
  </si>
  <si>
    <t>Aantal</t>
  </si>
  <si>
    <t>OPF</t>
  </si>
  <si>
    <t>BPF</t>
  </si>
  <si>
    <t>Subtype</t>
  </si>
  <si>
    <t>Medium</t>
  </si>
  <si>
    <t>Solv Ratio</t>
  </si>
  <si>
    <t>Omvang</t>
  </si>
  <si>
    <t>Klein</t>
  </si>
  <si>
    <t>Groot</t>
  </si>
  <si>
    <t>Zeer groot</t>
  </si>
  <si>
    <t>Zeer klein</t>
  </si>
  <si>
    <t>Totaal BV (mio)</t>
  </si>
  <si>
    <t>Eigen groep</t>
  </si>
  <si>
    <t>Vergelijkingsgroep</t>
  </si>
  <si>
    <t>BPP</t>
  </si>
  <si>
    <t>http://www.dnb.nl/binaries/t8.18nk_tcm46-330809.xls</t>
  </si>
  <si>
    <t>Eigen groep reservetekort</t>
  </si>
  <si>
    <t>Eigen groep reservesurplus</t>
  </si>
  <si>
    <t>Vergelijkingsgroep reservesurplus</t>
  </si>
  <si>
    <t>Vergelijkingsgroep reservetetekort</t>
  </si>
  <si>
    <t>Bedrijfstakpensioenfonds</t>
  </si>
  <si>
    <t>Type fonds</t>
  </si>
  <si>
    <t>Kies hier het type fonds waarmee u wilt vergelijken:</t>
  </si>
  <si>
    <t>Kies hier de omvang waarmee u wilt vergelijken:</t>
  </si>
  <si>
    <t>Volledige naam</t>
  </si>
  <si>
    <t>Aantal fondsen in vergelijkingsgroep</t>
  </si>
  <si>
    <t>Totaal aantal fondsen</t>
  </si>
  <si>
    <t>Totaal belegd vermogen</t>
  </si>
  <si>
    <t>Indien BPF, verplicht?</t>
  </si>
  <si>
    <t>Alle</t>
  </si>
  <si>
    <t>Geselecteerd fonds</t>
  </si>
  <si>
    <t>Zoeknaam</t>
  </si>
  <si>
    <t>INSTELLINGEN</t>
  </si>
  <si>
    <t>Indeling naar grootte</t>
  </si>
  <si>
    <t>van</t>
  </si>
  <si>
    <t>tot</t>
  </si>
  <si>
    <t>CIJFERS 2015, 2E KWARTAAL</t>
  </si>
  <si>
    <t>Beleids dekkings graad</t>
  </si>
  <si>
    <t>Vereiste dekkings graad</t>
  </si>
  <si>
    <t>Solvabiliteits  Ratio</t>
  </si>
  <si>
    <t>Bron</t>
  </si>
  <si>
    <t>DNB, T8.18 Gegevens individuele pensioenfondsen; Kwartaal</t>
  </si>
  <si>
    <t>Hulpcellen</t>
  </si>
  <si>
    <t>Aantallen</t>
  </si>
  <si>
    <t>Kies hier de naam van uw eigen pensioenfonds:</t>
  </si>
  <si>
    <t>http://www.dnb.nl/toezichtprofessioneel/de-consument-en-toezicht/registers/PWPNF/index.jsp?filter_value=Ondernemingspensioenfonds&amp;naam=Statutaire+naam+%2F+Handelsnaam#</t>
  </si>
  <si>
    <t>Nee</t>
  </si>
  <si>
    <t>Ja</t>
  </si>
  <si>
    <t>TNT OPF</t>
  </si>
  <si>
    <t>Whirlpool Nederland</t>
  </si>
  <si>
    <t>Wijsmuller</t>
  </si>
  <si>
    <t>DNB naam</t>
  </si>
  <si>
    <t>Id</t>
  </si>
  <si>
    <t>Baksteenindustrie</t>
  </si>
  <si>
    <t>C1000, St. Psf</t>
  </si>
  <si>
    <t>Dairy Trading</t>
  </si>
  <si>
    <t>ENCI</t>
  </si>
  <si>
    <t>CIJFERS 2015, 1E KWARTAAL</t>
  </si>
  <si>
    <t/>
  </si>
  <si>
    <t>Zoeklijst</t>
  </si>
  <si>
    <t>Kwartaal</t>
  </si>
  <si>
    <t>Volledige naam / plaats</t>
  </si>
  <si>
    <t>Vereiste dekkingsgraad</t>
  </si>
  <si>
    <t>GEGEVENS VAN UW EIGEN FONDS</t>
  </si>
  <si>
    <t>GEGEVENS VERGELIJKINGSGROEP</t>
  </si>
  <si>
    <t>info@pensioenperspectief.nl</t>
  </si>
  <si>
    <t xml:space="preserve">Vereiste dekkingsgraad </t>
  </si>
  <si>
    <t>Beleids dekkingsgraad</t>
  </si>
  <si>
    <t>Kies hier het gewenste kwartaal in 2015</t>
  </si>
  <si>
    <t>PENSIOENFONDSEN IN PERSPECTIEF</t>
  </si>
  <si>
    <t>Disclaimer</t>
  </si>
  <si>
    <t>Aan deze cijfers kunnen geen rechten worden ontleend. Raadpleeg altijd een pensioendeskundige.</t>
  </si>
  <si>
    <t>Deze tool is gebaseerd op gegevens van De Nederlandsche Bank. Neem op grond hiervan geen beslissing.</t>
  </si>
  <si>
    <t>www.pensioenperspectief.nl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</si>
</sst>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€&quot;\ #,##0;&quot;€&quot;\ \-#,##0"/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#,##0_ ;\-#,##0\ "/>
    <numFmt numFmtId="167" formatCode="_ * #,##0.0_ ;_ * \-#,##0.0_ ;_ * &quot;-&quot;??_ ;_ @_ "/>
  </numFmts>
  <fonts count="28" x14ac:knownFonts="1">
    <font>
      <sz val="10"/>
      <name val="MS Sans Serif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2"/>
      <color rgb="FFFFFFFF"/>
      <name val="Times New Roman"/>
      <family val="1"/>
    </font>
    <font>
      <sz val="12"/>
      <color rgb="FFA30068"/>
      <name val="Arial Unicode MS"/>
      <family val="2"/>
    </font>
    <font>
      <sz val="18"/>
      <color rgb="FFA30068"/>
      <name val="Arial Unicode MS"/>
      <family val="2"/>
    </font>
    <font>
      <sz val="12"/>
      <name val="Arial Unicode MS"/>
      <family val="2"/>
    </font>
    <font>
      <b/>
      <sz val="18"/>
      <color rgb="FFA30068"/>
      <name val="Arial Unicode MS"/>
      <family val="2"/>
    </font>
    <font>
      <u/>
      <sz val="9"/>
      <color rgb="FFA30068"/>
      <name val="Arial Unicode MS"/>
      <family val="2"/>
    </font>
    <font>
      <sz val="10"/>
      <name val="Arial Unicode MS"/>
      <family val="2"/>
    </font>
    <font>
      <b/>
      <sz val="12"/>
      <color theme="4" tint="-0.249977111117893"/>
      <name val="Arial Unicode MS"/>
      <family val="2"/>
    </font>
    <font>
      <sz val="12"/>
      <color rgb="FF14D1DE"/>
      <name val="Arial Unicode MS"/>
      <family val="2"/>
    </font>
    <font>
      <sz val="14"/>
      <color rgb="FFA30068"/>
      <name val="Arial Unicode MS"/>
      <family val="2"/>
    </font>
    <font>
      <sz val="12"/>
      <color rgb="FFFFFFFF"/>
      <name val="Arial Unicode MS"/>
      <family val="2"/>
    </font>
    <font>
      <sz val="12"/>
      <color theme="4" tint="-0.249977111117893"/>
      <name val="Arial Unicode MS"/>
      <family val="2"/>
    </font>
    <font>
      <sz val="14"/>
      <color theme="4" tint="-0.249977111117893"/>
      <name val="Arial Unicode MS"/>
      <family val="2"/>
    </font>
    <font>
      <b/>
      <sz val="14"/>
      <color theme="4" tint="-0.249977111117893"/>
      <name val="Arial Unicode MS"/>
      <family val="2"/>
    </font>
    <font>
      <sz val="9"/>
      <color theme="1"/>
      <name val="Arial Unicode MS"/>
      <family val="2"/>
    </font>
    <font>
      <sz val="9"/>
      <color theme="4" tint="-0.249977111117893"/>
      <name val="Arial Unicode MS"/>
      <family val="2"/>
    </font>
    <font>
      <b/>
      <sz val="9"/>
      <color theme="4" tint="-0.249977111117893"/>
      <name val="Arial Unicode MS"/>
      <family val="2"/>
    </font>
    <font>
      <b/>
      <sz val="10"/>
      <name val="Arial Unicode MS"/>
      <family val="2"/>
    </font>
    <font>
      <sz val="9"/>
      <name val="Arial Unicode MS"/>
      <family val="2"/>
    </font>
    <font>
      <u/>
      <sz val="10"/>
      <color indexed="12"/>
      <name val="Arial Unicode MS"/>
      <family val="2"/>
    </font>
    <font>
      <sz val="9"/>
      <color rgb="FFFF0000"/>
      <name val="Arial Unicode MS"/>
      <family val="2"/>
    </font>
    <font>
      <sz val="12"/>
      <name val="Times New Roman"/>
      <family val="1"/>
    </font>
    <font>
      <sz val="12"/>
      <color theme="4" tint="-0.249977111117893"/>
      <name val="Times"/>
    </font>
    <font>
      <sz val="12"/>
      <color theme="4" tint="-0.249977111117893"/>
      <name val="Times New Roman"/>
      <family val="1"/>
    </font>
    <font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488691"/>
        <bgColor indexed="64"/>
      </patternFill>
    </fill>
    <fill>
      <patternFill patternType="solid">
        <fgColor rgb="FF14D1DE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5" borderId="0" xfId="0" applyFont="1" applyFill="1"/>
    <xf numFmtId="5" fontId="3" fillId="5" borderId="0" xfId="2" applyNumberFormat="1" applyFont="1" applyFill="1" applyAlignment="1">
      <alignment horizontal="left"/>
    </xf>
    <xf numFmtId="10" fontId="3" fillId="5" borderId="0" xfId="3" applyNumberFormat="1" applyFont="1" applyFill="1" applyAlignment="1">
      <alignment horizontal="left"/>
    </xf>
    <xf numFmtId="0" fontId="3" fillId="4" borderId="0" xfId="0" applyFont="1" applyFill="1"/>
    <xf numFmtId="166" fontId="3" fillId="4" borderId="0" xfId="2" applyNumberFormat="1" applyFont="1" applyFill="1" applyAlignment="1">
      <alignment horizontal="left"/>
    </xf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10" fillId="3" borderId="0" xfId="0" applyFont="1" applyFill="1"/>
    <xf numFmtId="0" fontId="11" fillId="3" borderId="0" xfId="0" applyFont="1" applyFill="1" applyAlignment="1">
      <alignment vertical="top"/>
    </xf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6" fillId="3" borderId="0" xfId="0" applyFont="1" applyFill="1" applyAlignment="1">
      <alignment horizontal="center" vertical="top"/>
    </xf>
    <xf numFmtId="0" fontId="14" fillId="3" borderId="0" xfId="0" applyFont="1" applyFill="1" applyAlignment="1">
      <alignment horizontal="center"/>
    </xf>
    <xf numFmtId="0" fontId="6" fillId="3" borderId="0" xfId="0" applyFont="1" applyFill="1" applyAlignment="1"/>
    <xf numFmtId="10" fontId="14" fillId="3" borderId="0" xfId="3" applyNumberFormat="1" applyFont="1" applyFill="1" applyAlignment="1">
      <alignment horizontal="left"/>
    </xf>
    <xf numFmtId="165" fontId="14" fillId="3" borderId="0" xfId="0" applyNumberFormat="1" applyFont="1" applyFill="1"/>
    <xf numFmtId="10" fontId="14" fillId="3" borderId="0" xfId="3" applyNumberFormat="1" applyFont="1" applyFill="1" applyAlignment="1">
      <alignment horizontal="center"/>
    </xf>
    <xf numFmtId="0" fontId="17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2" xfId="0" applyFont="1" applyFill="1" applyBorder="1"/>
    <xf numFmtId="0" fontId="18" fillId="2" borderId="0" xfId="0" applyFont="1" applyFill="1" applyBorder="1"/>
    <xf numFmtId="0" fontId="18" fillId="2" borderId="1" xfId="0" applyFont="1" applyFill="1" applyBorder="1"/>
    <xf numFmtId="0" fontId="18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21" fillId="2" borderId="0" xfId="0" applyFont="1" applyFill="1" applyAlignment="1">
      <alignment horizontal="center" vertical="top" wrapText="1"/>
    </xf>
    <xf numFmtId="165" fontId="18" fillId="2" borderId="2" xfId="2" applyNumberFormat="1" applyFont="1" applyFill="1" applyBorder="1" applyAlignment="1">
      <alignment horizontal="center"/>
    </xf>
    <xf numFmtId="164" fontId="18" fillId="2" borderId="0" xfId="0" applyNumberFormat="1" applyFont="1" applyFill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/>
    </xf>
    <xf numFmtId="0" fontId="19" fillId="2" borderId="2" xfId="0" applyFont="1" applyFill="1" applyBorder="1"/>
    <xf numFmtId="0" fontId="21" fillId="2" borderId="0" xfId="0" applyFont="1" applyFill="1" applyBorder="1"/>
    <xf numFmtId="0" fontId="21" fillId="2" borderId="1" xfId="0" applyFont="1" applyFill="1" applyBorder="1"/>
    <xf numFmtId="165" fontId="18" fillId="2" borderId="0" xfId="2" applyNumberFormat="1" applyFont="1" applyFill="1"/>
    <xf numFmtId="164" fontId="18" fillId="2" borderId="0" xfId="0" applyNumberFormat="1" applyFont="1" applyFill="1" applyAlignment="1">
      <alignment horizontal="center"/>
    </xf>
    <xf numFmtId="0" fontId="21" fillId="2" borderId="0" xfId="0" applyFont="1" applyFill="1"/>
    <xf numFmtId="165" fontId="18" fillId="2" borderId="0" xfId="2" applyNumberFormat="1" applyFont="1" applyFill="1" applyBorder="1"/>
    <xf numFmtId="0" fontId="21" fillId="2" borderId="2" xfId="0" applyFont="1" applyFill="1" applyBorder="1"/>
    <xf numFmtId="164" fontId="18" fillId="2" borderId="1" xfId="0" applyNumberFormat="1" applyFont="1" applyFill="1" applyBorder="1" applyAlignment="1">
      <alignment horizontal="left"/>
    </xf>
    <xf numFmtId="164" fontId="18" fillId="2" borderId="2" xfId="0" applyNumberFormat="1" applyFont="1" applyFill="1" applyBorder="1" applyAlignment="1">
      <alignment horizontal="center"/>
    </xf>
    <xf numFmtId="165" fontId="18" fillId="2" borderId="0" xfId="2" applyNumberFormat="1" applyFont="1" applyFill="1" applyBorder="1" applyAlignment="1">
      <alignment horizontal="right"/>
    </xf>
    <xf numFmtId="165" fontId="18" fillId="2" borderId="1" xfId="2" applyNumberFormat="1" applyFont="1" applyFill="1" applyBorder="1" applyAlignment="1">
      <alignment horizontal="right"/>
    </xf>
    <xf numFmtId="165" fontId="18" fillId="2" borderId="2" xfId="2" applyNumberFormat="1" applyFont="1" applyFill="1" applyBorder="1" applyAlignment="1">
      <alignment horizontal="left"/>
    </xf>
    <xf numFmtId="165" fontId="18" fillId="2" borderId="1" xfId="2" applyNumberFormat="1" applyFont="1" applyFill="1" applyBorder="1"/>
    <xf numFmtId="0" fontId="18" fillId="2" borderId="0" xfId="0" applyFont="1" applyFill="1" applyBorder="1" applyAlignment="1">
      <alignment horizontal="left"/>
    </xf>
    <xf numFmtId="167" fontId="18" fillId="2" borderId="0" xfId="2" applyNumberFormat="1" applyFont="1" applyFill="1" applyBorder="1" applyAlignment="1">
      <alignment horizontal="center"/>
    </xf>
    <xf numFmtId="167" fontId="18" fillId="2" borderId="1" xfId="2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166" fontId="18" fillId="2" borderId="1" xfId="2" applyNumberFormat="1" applyFont="1" applyFill="1" applyBorder="1" applyAlignment="1">
      <alignment horizontal="left"/>
    </xf>
    <xf numFmtId="10" fontId="18" fillId="2" borderId="1" xfId="3" applyNumberFormat="1" applyFont="1" applyFill="1" applyBorder="1" applyAlignment="1">
      <alignment horizontal="left"/>
    </xf>
    <xf numFmtId="0" fontId="22" fillId="2" borderId="2" xfId="1" applyFont="1" applyFill="1" applyBorder="1"/>
    <xf numFmtId="0" fontId="23" fillId="2" borderId="0" xfId="0" applyFont="1" applyFill="1"/>
    <xf numFmtId="0" fontId="24" fillId="3" borderId="0" xfId="0" applyFont="1" applyFill="1" applyAlignment="1">
      <alignment vertical="top"/>
    </xf>
    <xf numFmtId="0" fontId="27" fillId="3" borderId="0" xfId="0" applyFont="1" applyFill="1"/>
    <xf numFmtId="0" fontId="15" fillId="3" borderId="0" xfId="0" applyFont="1" applyFill="1" applyAlignment="1">
      <alignment horizontal="center" vertical="top"/>
    </xf>
    <xf numFmtId="0" fontId="25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24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right" vertical="top" wrapText="1"/>
    </xf>
    <xf numFmtId="0" fontId="8" fillId="3" borderId="0" xfId="0" applyFont="1" applyFill="1" applyAlignment="1" applyProtection="1">
      <alignment horizontal="right"/>
      <protection locked="0"/>
    </xf>
    <xf numFmtId="0" fontId="19" fillId="2" borderId="2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20" fillId="0" borderId="0" xfId="0" applyFont="1" applyAlignment="1">
      <alignment horizontal="center"/>
    </xf>
  </cellXfs>
  <cellStyles count="4">
    <cellStyle name="Hyperlink" xfId="1" builtinId="8"/>
    <cellStyle name="Komma" xfId="2" builtinId="3"/>
    <cellStyle name="Procent" xfId="3" builtinId="5"/>
    <cellStyle name="Standaard" xfId="0" builtinId="0"/>
  </cellStyles>
  <dxfs count="0"/>
  <tableStyles count="0" defaultTableStyle="TableStyleMedium2" defaultPivotStyle="PivotStyleLight16"/>
  <colors>
    <mruColors>
      <color rgb="FF93EEF5"/>
      <color rgb="FF14D1DE"/>
      <color rgb="FF488691"/>
      <color rgb="FFBCB28A"/>
      <color rgb="FFF7F7F7"/>
      <color rgb="FFFFFFFF"/>
      <color rgb="FFA30068"/>
      <color rgb="FFB0A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5303535225923"/>
          <c:y val="0.12086836217056382"/>
          <c:w val="0.83946228093352115"/>
          <c:h val="0.72917496751350397"/>
        </c:manualLayout>
      </c:layout>
      <c:scatterChart>
        <c:scatterStyle val="lineMarker"/>
        <c:varyColors val="0"/>
        <c:ser>
          <c:idx val="0"/>
          <c:order val="0"/>
          <c:tx>
            <c:v>Reserve surplus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BEREKENING!$AI$4:$AI$272</c:f>
              <c:numCache>
                <c:formatCode>0.0%</c:formatCode>
                <c:ptCount val="269"/>
                <c:pt idx="0">
                  <c:v>1.1519999999999999</c:v>
                </c:pt>
                <c:pt idx="1">
                  <c:v>1.2</c:v>
                </c:pt>
                <c:pt idx="2">
                  <c:v>0</c:v>
                </c:pt>
                <c:pt idx="3">
                  <c:v>0</c:v>
                </c:pt>
                <c:pt idx="4">
                  <c:v>1.147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1.0349999999999999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1.151</c:v>
                </c:pt>
                <c:pt idx="38">
                  <c:v>0</c:v>
                </c:pt>
                <c:pt idx="39">
                  <c:v>1.038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1.133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1.048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1.1559999999999999</c:v>
                </c:pt>
                <c:pt idx="54">
                  <c:v>1.1679999999999999</c:v>
                </c:pt>
                <c:pt idx="55">
                  <c:v>0</c:v>
                </c:pt>
                <c:pt idx="56">
                  <c:v>1.17</c:v>
                </c:pt>
                <c:pt idx="57">
                  <c:v>0</c:v>
                </c:pt>
                <c:pt idx="58">
                  <c:v>1.1180000000000001</c:v>
                </c:pt>
                <c:pt idx="59">
                  <c:v>0</c:v>
                </c:pt>
                <c:pt idx="60">
                  <c:v>0</c:v>
                </c:pt>
                <c:pt idx="61">
                  <c:v>#N/A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1.111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1.1619999999999999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1.1379999999999999</c:v>
                </c:pt>
                <c:pt idx="76">
                  <c:v>0</c:v>
                </c:pt>
                <c:pt idx="77">
                  <c:v>0</c:v>
                </c:pt>
                <c:pt idx="78">
                  <c:v>1.1499999999999999</c:v>
                </c:pt>
                <c:pt idx="79">
                  <c:v>0</c:v>
                </c:pt>
                <c:pt idx="80">
                  <c:v>1.159</c:v>
                </c:pt>
                <c:pt idx="81">
                  <c:v>0</c:v>
                </c:pt>
                <c:pt idx="82">
                  <c:v>1.167</c:v>
                </c:pt>
                <c:pt idx="83">
                  <c:v>0</c:v>
                </c:pt>
                <c:pt idx="84">
                  <c:v>1.1930000000000001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1.1519999999999999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1.2809999999999999</c:v>
                </c:pt>
                <c:pt idx="100">
                  <c:v>0</c:v>
                </c:pt>
                <c:pt idx="101">
                  <c:v>0</c:v>
                </c:pt>
                <c:pt idx="102">
                  <c:v>1.1599999999999999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1.1359999999999999</c:v>
                </c:pt>
                <c:pt idx="119">
                  <c:v>0</c:v>
                </c:pt>
                <c:pt idx="120">
                  <c:v>0</c:v>
                </c:pt>
                <c:pt idx="121">
                  <c:v>1.1439999999999999</c:v>
                </c:pt>
                <c:pt idx="122">
                  <c:v>1.1859999999999999</c:v>
                </c:pt>
                <c:pt idx="123">
                  <c:v>0</c:v>
                </c:pt>
                <c:pt idx="124">
                  <c:v>0</c:v>
                </c:pt>
                <c:pt idx="125">
                  <c:v>1.1479999999999999</c:v>
                </c:pt>
                <c:pt idx="126">
                  <c:v>0</c:v>
                </c:pt>
                <c:pt idx="127">
                  <c:v>1.232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1.1319999999999999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1.194</c:v>
                </c:pt>
                <c:pt idx="158">
                  <c:v>1.1359999999999999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1.1870000000000001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1.1220000000000001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1.2569999999999999</c:v>
                </c:pt>
                <c:pt idx="180">
                  <c:v>1.234</c:v>
                </c:pt>
                <c:pt idx="181">
                  <c:v>1.216</c:v>
                </c:pt>
                <c:pt idx="182">
                  <c:v>1.165</c:v>
                </c:pt>
                <c:pt idx="183">
                  <c:v>0</c:v>
                </c:pt>
                <c:pt idx="184">
                  <c:v>1.153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1.2669999999999999</c:v>
                </c:pt>
                <c:pt idx="196">
                  <c:v>1.202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1.18</c:v>
                </c:pt>
                <c:pt idx="215">
                  <c:v>0</c:v>
                </c:pt>
                <c:pt idx="216">
                  <c:v>0</c:v>
                </c:pt>
                <c:pt idx="217">
                  <c:v>1.141</c:v>
                </c:pt>
                <c:pt idx="218">
                  <c:v>0</c:v>
                </c:pt>
                <c:pt idx="219">
                  <c:v>1.0089999999999999</c:v>
                </c:pt>
                <c:pt idx="220">
                  <c:v>1.177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1.034</c:v>
                </c:pt>
                <c:pt idx="236">
                  <c:v>0</c:v>
                </c:pt>
                <c:pt idx="237">
                  <c:v>1.208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1.034</c:v>
                </c:pt>
                <c:pt idx="251">
                  <c:v>1.1759999999999999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</c:numCache>
            </c:numRef>
          </c:xVal>
          <c:yVal>
            <c:numRef>
              <c:f>BEREKENING!$AH$4:$AH$272</c:f>
              <c:numCache>
                <c:formatCode>0.0%</c:formatCode>
                <c:ptCount val="269"/>
                <c:pt idx="0">
                  <c:v>1.155</c:v>
                </c:pt>
                <c:pt idx="1">
                  <c:v>1.256</c:v>
                </c:pt>
                <c:pt idx="2">
                  <c:v>0</c:v>
                </c:pt>
                <c:pt idx="3">
                  <c:v>0</c:v>
                </c:pt>
                <c:pt idx="4">
                  <c:v>1.2290000000000001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1.1779999999999999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1.3009999999999999</c:v>
                </c:pt>
                <c:pt idx="38">
                  <c:v>0</c:v>
                </c:pt>
                <c:pt idx="39">
                  <c:v>1.1040000000000001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1.248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1.591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1.1930000000000001</c:v>
                </c:pt>
                <c:pt idx="54">
                  <c:v>1.171</c:v>
                </c:pt>
                <c:pt idx="55">
                  <c:v>0</c:v>
                </c:pt>
                <c:pt idx="56">
                  <c:v>1.252</c:v>
                </c:pt>
                <c:pt idx="57">
                  <c:v>0</c:v>
                </c:pt>
                <c:pt idx="58">
                  <c:v>1.169</c:v>
                </c:pt>
                <c:pt idx="59">
                  <c:v>0</c:v>
                </c:pt>
                <c:pt idx="60">
                  <c:v>0</c:v>
                </c:pt>
                <c:pt idx="61">
                  <c:v>#N/A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1.2390000000000001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1.1779999999999999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1.1859999999999999</c:v>
                </c:pt>
                <c:pt idx="76">
                  <c:v>0</c:v>
                </c:pt>
                <c:pt idx="77">
                  <c:v>0</c:v>
                </c:pt>
                <c:pt idx="78">
                  <c:v>1.1950000000000001</c:v>
                </c:pt>
                <c:pt idx="79">
                  <c:v>0</c:v>
                </c:pt>
                <c:pt idx="80">
                  <c:v>1.1639999999999999</c:v>
                </c:pt>
                <c:pt idx="81">
                  <c:v>0</c:v>
                </c:pt>
                <c:pt idx="82">
                  <c:v>1.2230000000000001</c:v>
                </c:pt>
                <c:pt idx="83">
                  <c:v>0</c:v>
                </c:pt>
                <c:pt idx="84">
                  <c:v>1.1930000000000001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1.212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1.919</c:v>
                </c:pt>
                <c:pt idx="100">
                  <c:v>0</c:v>
                </c:pt>
                <c:pt idx="101">
                  <c:v>0</c:v>
                </c:pt>
                <c:pt idx="102">
                  <c:v>1.1679999999999999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1.268</c:v>
                </c:pt>
                <c:pt idx="119">
                  <c:v>0</c:v>
                </c:pt>
                <c:pt idx="120">
                  <c:v>0</c:v>
                </c:pt>
                <c:pt idx="121">
                  <c:v>1.427</c:v>
                </c:pt>
                <c:pt idx="122">
                  <c:v>1.2250000000000001</c:v>
                </c:pt>
                <c:pt idx="123">
                  <c:v>0</c:v>
                </c:pt>
                <c:pt idx="124">
                  <c:v>0</c:v>
                </c:pt>
                <c:pt idx="125">
                  <c:v>1.1619999999999999</c:v>
                </c:pt>
                <c:pt idx="126">
                  <c:v>0</c:v>
                </c:pt>
                <c:pt idx="127">
                  <c:v>1.2569999999999999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1.17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1.2829999999999999</c:v>
                </c:pt>
                <c:pt idx="158">
                  <c:v>1.175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1.2290000000000001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1.125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1.3859999999999999</c:v>
                </c:pt>
                <c:pt idx="180">
                  <c:v>1.276</c:v>
                </c:pt>
                <c:pt idx="181">
                  <c:v>1.2330000000000001</c:v>
                </c:pt>
                <c:pt idx="182">
                  <c:v>1.1819999999999999</c:v>
                </c:pt>
                <c:pt idx="183">
                  <c:v>0</c:v>
                </c:pt>
                <c:pt idx="184">
                  <c:v>1.3740000000000001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1.391</c:v>
                </c:pt>
                <c:pt idx="196">
                  <c:v>1.37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1.23</c:v>
                </c:pt>
                <c:pt idx="215">
                  <c:v>0</c:v>
                </c:pt>
                <c:pt idx="216">
                  <c:v>0</c:v>
                </c:pt>
                <c:pt idx="217">
                  <c:v>1.177</c:v>
                </c:pt>
                <c:pt idx="218">
                  <c:v>0</c:v>
                </c:pt>
                <c:pt idx="219">
                  <c:v>1.163</c:v>
                </c:pt>
                <c:pt idx="220">
                  <c:v>1.1879999999999999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1.119</c:v>
                </c:pt>
                <c:pt idx="236">
                  <c:v>0</c:v>
                </c:pt>
                <c:pt idx="237">
                  <c:v>1.2090000000000001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1.208</c:v>
                </c:pt>
                <c:pt idx="251">
                  <c:v>1.1919999999999999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</c:numCache>
            </c:numRef>
          </c:yVal>
          <c:smooth val="0"/>
        </c:ser>
        <c:ser>
          <c:idx val="3"/>
          <c:order val="1"/>
          <c:tx>
            <c:v>Reservetekort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BEREKENING!$AQ$4:$AQ$272</c:f>
              <c:numCache>
                <c:formatCode>0.0%</c:formatCode>
                <c:ptCount val="2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1.1990000000000001</c:v>
                </c:pt>
                <c:pt idx="6">
                  <c:v>0</c:v>
                </c:pt>
                <c:pt idx="7">
                  <c:v>1.19</c:v>
                </c:pt>
                <c:pt idx="8">
                  <c:v>0</c:v>
                </c:pt>
                <c:pt idx="9">
                  <c:v>1.113</c:v>
                </c:pt>
                <c:pt idx="10">
                  <c:v>1.262</c:v>
                </c:pt>
                <c:pt idx="11">
                  <c:v>1.171</c:v>
                </c:pt>
                <c:pt idx="12">
                  <c:v>1.1539999999999999</c:v>
                </c:pt>
                <c:pt idx="13">
                  <c:v>0</c:v>
                </c:pt>
                <c:pt idx="14">
                  <c:v>1.157</c:v>
                </c:pt>
                <c:pt idx="15">
                  <c:v>1.1970000000000001</c:v>
                </c:pt>
                <c:pt idx="16">
                  <c:v>0</c:v>
                </c:pt>
                <c:pt idx="17">
                  <c:v>1.2470000000000001</c:v>
                </c:pt>
                <c:pt idx="18">
                  <c:v>0</c:v>
                </c:pt>
                <c:pt idx="19">
                  <c:v>1.179</c:v>
                </c:pt>
                <c:pt idx="20">
                  <c:v>0</c:v>
                </c:pt>
                <c:pt idx="21">
                  <c:v>1.2430000000000001</c:v>
                </c:pt>
                <c:pt idx="22">
                  <c:v>1.1579999999999999</c:v>
                </c:pt>
                <c:pt idx="23">
                  <c:v>1.141</c:v>
                </c:pt>
                <c:pt idx="24">
                  <c:v>0</c:v>
                </c:pt>
                <c:pt idx="25">
                  <c:v>1.17</c:v>
                </c:pt>
                <c:pt idx="26">
                  <c:v>1.103</c:v>
                </c:pt>
                <c:pt idx="27">
                  <c:v>1.1950000000000001</c:v>
                </c:pt>
                <c:pt idx="28">
                  <c:v>1.1579999999999999</c:v>
                </c:pt>
                <c:pt idx="29">
                  <c:v>0</c:v>
                </c:pt>
                <c:pt idx="30">
                  <c:v>0</c:v>
                </c:pt>
                <c:pt idx="31">
                  <c:v>1.1639999999999999</c:v>
                </c:pt>
                <c:pt idx="32">
                  <c:v>0</c:v>
                </c:pt>
                <c:pt idx="33">
                  <c:v>1.167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1.284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1.141</c:v>
                </c:pt>
                <c:pt idx="43">
                  <c:v>0</c:v>
                </c:pt>
                <c:pt idx="44">
                  <c:v>1.2150000000000001</c:v>
                </c:pt>
                <c:pt idx="45">
                  <c:v>1.1850000000000001</c:v>
                </c:pt>
                <c:pt idx="46">
                  <c:v>0</c:v>
                </c:pt>
                <c:pt idx="47">
                  <c:v>0</c:v>
                </c:pt>
                <c:pt idx="48">
                  <c:v>1.1830000000000001</c:v>
                </c:pt>
                <c:pt idx="49">
                  <c:v>1.1950000000000001</c:v>
                </c:pt>
                <c:pt idx="50">
                  <c:v>1.1419999999999999</c:v>
                </c:pt>
                <c:pt idx="51">
                  <c:v>1.1990000000000001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1.1850000000000001</c:v>
                </c:pt>
                <c:pt idx="56">
                  <c:v>0</c:v>
                </c:pt>
                <c:pt idx="57">
                  <c:v>1.2230000000000001</c:v>
                </c:pt>
                <c:pt idx="58">
                  <c:v>0</c:v>
                </c:pt>
                <c:pt idx="59">
                  <c:v>1.19</c:v>
                </c:pt>
                <c:pt idx="60">
                  <c:v>1.169</c:v>
                </c:pt>
                <c:pt idx="61">
                  <c:v>#N/A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1.179</c:v>
                </c:pt>
                <c:pt idx="68">
                  <c:v>1.196</c:v>
                </c:pt>
                <c:pt idx="69">
                  <c:v>0</c:v>
                </c:pt>
                <c:pt idx="70">
                  <c:v>1.2030000000000001</c:v>
                </c:pt>
                <c:pt idx="71">
                  <c:v>0</c:v>
                </c:pt>
                <c:pt idx="72">
                  <c:v>1.139</c:v>
                </c:pt>
                <c:pt idx="73">
                  <c:v>1.1579999999999999</c:v>
                </c:pt>
                <c:pt idx="74">
                  <c:v>0</c:v>
                </c:pt>
                <c:pt idx="75">
                  <c:v>0</c:v>
                </c:pt>
                <c:pt idx="76">
                  <c:v>1.173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1.1990000000000001</c:v>
                </c:pt>
                <c:pt idx="82">
                  <c:v>0</c:v>
                </c:pt>
                <c:pt idx="83">
                  <c:v>1.206</c:v>
                </c:pt>
                <c:pt idx="84">
                  <c:v>0</c:v>
                </c:pt>
                <c:pt idx="85">
                  <c:v>0</c:v>
                </c:pt>
                <c:pt idx="86">
                  <c:v>1.2509999999999999</c:v>
                </c:pt>
                <c:pt idx="87">
                  <c:v>0</c:v>
                </c:pt>
                <c:pt idx="88">
                  <c:v>1.1819999999999999</c:v>
                </c:pt>
                <c:pt idx="89">
                  <c:v>1.2649999999999999</c:v>
                </c:pt>
                <c:pt idx="90">
                  <c:v>1.1890000000000001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1.129</c:v>
                </c:pt>
                <c:pt idx="96">
                  <c:v>0</c:v>
                </c:pt>
                <c:pt idx="97">
                  <c:v>0</c:v>
                </c:pt>
                <c:pt idx="98">
                  <c:v>1.196</c:v>
                </c:pt>
                <c:pt idx="99">
                  <c:v>0</c:v>
                </c:pt>
                <c:pt idx="100">
                  <c:v>1.1120000000000001</c:v>
                </c:pt>
                <c:pt idx="101">
                  <c:v>1.2410000000000001</c:v>
                </c:pt>
                <c:pt idx="102">
                  <c:v>0</c:v>
                </c:pt>
                <c:pt idx="103">
                  <c:v>1.109</c:v>
                </c:pt>
                <c:pt idx="104">
                  <c:v>1.145</c:v>
                </c:pt>
                <c:pt idx="105">
                  <c:v>1.1539999999999999</c:v>
                </c:pt>
                <c:pt idx="106">
                  <c:v>1.2370000000000001</c:v>
                </c:pt>
                <c:pt idx="107">
                  <c:v>1.179</c:v>
                </c:pt>
                <c:pt idx="108">
                  <c:v>1.1830000000000001</c:v>
                </c:pt>
                <c:pt idx="109">
                  <c:v>1.2030000000000001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1.2769999999999999</c:v>
                </c:pt>
                <c:pt idx="116">
                  <c:v>1.202</c:v>
                </c:pt>
                <c:pt idx="117">
                  <c:v>1.129</c:v>
                </c:pt>
                <c:pt idx="118">
                  <c:v>0</c:v>
                </c:pt>
                <c:pt idx="119">
                  <c:v>1.1679999999999999</c:v>
                </c:pt>
                <c:pt idx="120">
                  <c:v>1.198</c:v>
                </c:pt>
                <c:pt idx="121">
                  <c:v>0</c:v>
                </c:pt>
                <c:pt idx="122">
                  <c:v>0</c:v>
                </c:pt>
                <c:pt idx="123">
                  <c:v>1.19</c:v>
                </c:pt>
                <c:pt idx="124">
                  <c:v>0</c:v>
                </c:pt>
                <c:pt idx="125">
                  <c:v>0</c:v>
                </c:pt>
                <c:pt idx="126">
                  <c:v>1.2450000000000001</c:v>
                </c:pt>
                <c:pt idx="127">
                  <c:v>0</c:v>
                </c:pt>
                <c:pt idx="128">
                  <c:v>1.2789999999999999</c:v>
                </c:pt>
                <c:pt idx="129">
                  <c:v>0</c:v>
                </c:pt>
                <c:pt idx="130">
                  <c:v>1.226</c:v>
                </c:pt>
                <c:pt idx="131">
                  <c:v>1.226</c:v>
                </c:pt>
                <c:pt idx="132">
                  <c:v>0</c:v>
                </c:pt>
                <c:pt idx="133">
                  <c:v>1.149</c:v>
                </c:pt>
                <c:pt idx="134">
                  <c:v>0</c:v>
                </c:pt>
                <c:pt idx="135">
                  <c:v>1.179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1.2509999999999999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1.327</c:v>
                </c:pt>
                <c:pt idx="144">
                  <c:v>0</c:v>
                </c:pt>
                <c:pt idx="145">
                  <c:v>1.171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1.115</c:v>
                </c:pt>
                <c:pt idx="150">
                  <c:v>0</c:v>
                </c:pt>
                <c:pt idx="151">
                  <c:v>0</c:v>
                </c:pt>
                <c:pt idx="152">
                  <c:v>1.202</c:v>
                </c:pt>
                <c:pt idx="153">
                  <c:v>0</c:v>
                </c:pt>
                <c:pt idx="154">
                  <c:v>1.2310000000000001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1.159</c:v>
                </c:pt>
                <c:pt idx="160">
                  <c:v>1.1419999999999999</c:v>
                </c:pt>
                <c:pt idx="161">
                  <c:v>1.226</c:v>
                </c:pt>
                <c:pt idx="162">
                  <c:v>0</c:v>
                </c:pt>
                <c:pt idx="163">
                  <c:v>0</c:v>
                </c:pt>
                <c:pt idx="164">
                  <c:v>1.18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1.256</c:v>
                </c:pt>
                <c:pt idx="169">
                  <c:v>1.194</c:v>
                </c:pt>
                <c:pt idx="170">
                  <c:v>0</c:v>
                </c:pt>
                <c:pt idx="171">
                  <c:v>0</c:v>
                </c:pt>
                <c:pt idx="172">
                  <c:v>1.3720000000000001</c:v>
                </c:pt>
                <c:pt idx="173">
                  <c:v>0</c:v>
                </c:pt>
                <c:pt idx="174">
                  <c:v>0</c:v>
                </c:pt>
                <c:pt idx="175">
                  <c:v>1.2390000000000001</c:v>
                </c:pt>
                <c:pt idx="176">
                  <c:v>1.1659999999999999</c:v>
                </c:pt>
                <c:pt idx="177">
                  <c:v>1.1739999999999999</c:v>
                </c:pt>
                <c:pt idx="178">
                  <c:v>1.2509999999999999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1.1419999999999999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1.1990000000000001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1.165</c:v>
                </c:pt>
                <c:pt idx="198">
                  <c:v>0</c:v>
                </c:pt>
                <c:pt idx="199">
                  <c:v>1.2030000000000001</c:v>
                </c:pt>
                <c:pt idx="200">
                  <c:v>1.2709999999999999</c:v>
                </c:pt>
                <c:pt idx="201">
                  <c:v>1.171</c:v>
                </c:pt>
                <c:pt idx="202">
                  <c:v>0</c:v>
                </c:pt>
                <c:pt idx="203">
                  <c:v>1.151</c:v>
                </c:pt>
                <c:pt idx="204">
                  <c:v>0</c:v>
                </c:pt>
                <c:pt idx="205">
                  <c:v>1.181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1.1339999999999999</c:v>
                </c:pt>
                <c:pt idx="211">
                  <c:v>1.244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1.2010000000000001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1.18</c:v>
                </c:pt>
                <c:pt idx="225">
                  <c:v>1.204</c:v>
                </c:pt>
                <c:pt idx="226">
                  <c:v>0</c:v>
                </c:pt>
                <c:pt idx="227">
                  <c:v>1.1639999999999999</c:v>
                </c:pt>
                <c:pt idx="228">
                  <c:v>0</c:v>
                </c:pt>
                <c:pt idx="229">
                  <c:v>0</c:v>
                </c:pt>
                <c:pt idx="230">
                  <c:v>1.1970000000000001</c:v>
                </c:pt>
                <c:pt idx="231">
                  <c:v>1.202</c:v>
                </c:pt>
                <c:pt idx="232">
                  <c:v>1.196</c:v>
                </c:pt>
                <c:pt idx="233">
                  <c:v>0</c:v>
                </c:pt>
                <c:pt idx="234">
                  <c:v>1.2350000000000001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1.119</c:v>
                </c:pt>
                <c:pt idx="239">
                  <c:v>0</c:v>
                </c:pt>
                <c:pt idx="240">
                  <c:v>0</c:v>
                </c:pt>
                <c:pt idx="241">
                  <c:v>1.1140000000000001</c:v>
                </c:pt>
                <c:pt idx="242">
                  <c:v>1.218</c:v>
                </c:pt>
                <c:pt idx="243">
                  <c:v>1.143</c:v>
                </c:pt>
                <c:pt idx="244">
                  <c:v>0</c:v>
                </c:pt>
                <c:pt idx="245">
                  <c:v>0</c:v>
                </c:pt>
                <c:pt idx="246">
                  <c:v>1.2190000000000001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1.246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1.131</c:v>
                </c:pt>
                <c:pt idx="258">
                  <c:v>1.17</c:v>
                </c:pt>
                <c:pt idx="259">
                  <c:v>1.159</c:v>
                </c:pt>
                <c:pt idx="260">
                  <c:v>0</c:v>
                </c:pt>
                <c:pt idx="261">
                  <c:v>0</c:v>
                </c:pt>
                <c:pt idx="262">
                  <c:v>1.141</c:v>
                </c:pt>
                <c:pt idx="263">
                  <c:v>1.2210000000000001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</c:numCache>
            </c:numRef>
          </c:xVal>
          <c:yVal>
            <c:numRef>
              <c:f>BEREKENING!$AP$4:$AP$272</c:f>
              <c:numCache>
                <c:formatCode>0.0%</c:formatCode>
                <c:ptCount val="2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1.0680000000000001</c:v>
                </c:pt>
                <c:pt idx="6">
                  <c:v>0</c:v>
                </c:pt>
                <c:pt idx="7">
                  <c:v>1.155</c:v>
                </c:pt>
                <c:pt idx="8">
                  <c:v>0</c:v>
                </c:pt>
                <c:pt idx="9">
                  <c:v>0.98499999999999999</c:v>
                </c:pt>
                <c:pt idx="10">
                  <c:v>1.113</c:v>
                </c:pt>
                <c:pt idx="11">
                  <c:v>1.0880000000000001</c:v>
                </c:pt>
                <c:pt idx="12">
                  <c:v>1.0069999999999999</c:v>
                </c:pt>
                <c:pt idx="13">
                  <c:v>0</c:v>
                </c:pt>
                <c:pt idx="14">
                  <c:v>1.1479999999999999</c:v>
                </c:pt>
                <c:pt idx="15">
                  <c:v>1.0980000000000001</c:v>
                </c:pt>
                <c:pt idx="16">
                  <c:v>0</c:v>
                </c:pt>
                <c:pt idx="17">
                  <c:v>1.05</c:v>
                </c:pt>
                <c:pt idx="18">
                  <c:v>0</c:v>
                </c:pt>
                <c:pt idx="19">
                  <c:v>1.129</c:v>
                </c:pt>
                <c:pt idx="20">
                  <c:v>0</c:v>
                </c:pt>
                <c:pt idx="21">
                  <c:v>1.1379999999999999</c:v>
                </c:pt>
                <c:pt idx="22">
                  <c:v>1.1220000000000001</c:v>
                </c:pt>
                <c:pt idx="23">
                  <c:v>1.1060000000000001</c:v>
                </c:pt>
                <c:pt idx="24">
                  <c:v>0</c:v>
                </c:pt>
                <c:pt idx="25">
                  <c:v>1.165</c:v>
                </c:pt>
                <c:pt idx="26">
                  <c:v>1.0429999999999999</c:v>
                </c:pt>
                <c:pt idx="27">
                  <c:v>1.0860000000000001</c:v>
                </c:pt>
                <c:pt idx="28">
                  <c:v>1.101</c:v>
                </c:pt>
                <c:pt idx="29">
                  <c:v>0</c:v>
                </c:pt>
                <c:pt idx="30">
                  <c:v>0</c:v>
                </c:pt>
                <c:pt idx="31">
                  <c:v>1.0589999999999999</c:v>
                </c:pt>
                <c:pt idx="32">
                  <c:v>0</c:v>
                </c:pt>
                <c:pt idx="33">
                  <c:v>1.012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1.133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1.0580000000000001</c:v>
                </c:pt>
                <c:pt idx="43">
                  <c:v>0</c:v>
                </c:pt>
                <c:pt idx="44">
                  <c:v>1.107</c:v>
                </c:pt>
                <c:pt idx="45">
                  <c:v>1.095</c:v>
                </c:pt>
                <c:pt idx="46">
                  <c:v>0</c:v>
                </c:pt>
                <c:pt idx="47">
                  <c:v>0</c:v>
                </c:pt>
                <c:pt idx="48">
                  <c:v>1.0609999999999999</c:v>
                </c:pt>
                <c:pt idx="49">
                  <c:v>1.008</c:v>
                </c:pt>
                <c:pt idx="50">
                  <c:v>1.042</c:v>
                </c:pt>
                <c:pt idx="51">
                  <c:v>1.0129999999999999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1.117</c:v>
                </c:pt>
                <c:pt idx="56">
                  <c:v>0</c:v>
                </c:pt>
                <c:pt idx="57">
                  <c:v>1.024</c:v>
                </c:pt>
                <c:pt idx="58">
                  <c:v>0</c:v>
                </c:pt>
                <c:pt idx="59">
                  <c:v>1.06</c:v>
                </c:pt>
                <c:pt idx="60">
                  <c:v>1.165</c:v>
                </c:pt>
                <c:pt idx="61">
                  <c:v>#N/A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1.123</c:v>
                </c:pt>
                <c:pt idx="68">
                  <c:v>1.1000000000000001</c:v>
                </c:pt>
                <c:pt idx="69">
                  <c:v>0</c:v>
                </c:pt>
                <c:pt idx="70">
                  <c:v>1.089</c:v>
                </c:pt>
                <c:pt idx="71">
                  <c:v>0</c:v>
                </c:pt>
                <c:pt idx="72">
                  <c:v>1.113</c:v>
                </c:pt>
                <c:pt idx="73">
                  <c:v>1.0029999999999999</c:v>
                </c:pt>
                <c:pt idx="74">
                  <c:v>0</c:v>
                </c:pt>
                <c:pt idx="75">
                  <c:v>0</c:v>
                </c:pt>
                <c:pt idx="76">
                  <c:v>1.056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1.075</c:v>
                </c:pt>
                <c:pt idx="82">
                  <c:v>0</c:v>
                </c:pt>
                <c:pt idx="83">
                  <c:v>1.0449999999999999</c:v>
                </c:pt>
                <c:pt idx="84">
                  <c:v>0</c:v>
                </c:pt>
                <c:pt idx="85">
                  <c:v>0</c:v>
                </c:pt>
                <c:pt idx="86">
                  <c:v>1.093</c:v>
                </c:pt>
                <c:pt idx="87">
                  <c:v>0</c:v>
                </c:pt>
                <c:pt idx="88">
                  <c:v>1.0309999999999999</c:v>
                </c:pt>
                <c:pt idx="89">
                  <c:v>1.056</c:v>
                </c:pt>
                <c:pt idx="90">
                  <c:v>1.0309999999999999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1.0940000000000001</c:v>
                </c:pt>
                <c:pt idx="96">
                  <c:v>0</c:v>
                </c:pt>
                <c:pt idx="97">
                  <c:v>0</c:v>
                </c:pt>
                <c:pt idx="98">
                  <c:v>1.1619999999999999</c:v>
                </c:pt>
                <c:pt idx="99">
                  <c:v>0</c:v>
                </c:pt>
                <c:pt idx="100">
                  <c:v>1.0589999999999999</c:v>
                </c:pt>
                <c:pt idx="101">
                  <c:v>1.0589999999999999</c:v>
                </c:pt>
                <c:pt idx="102">
                  <c:v>0</c:v>
                </c:pt>
                <c:pt idx="103">
                  <c:v>1.099</c:v>
                </c:pt>
                <c:pt idx="104">
                  <c:v>1.111</c:v>
                </c:pt>
                <c:pt idx="105">
                  <c:v>1.119</c:v>
                </c:pt>
                <c:pt idx="106">
                  <c:v>1.0880000000000001</c:v>
                </c:pt>
                <c:pt idx="107">
                  <c:v>1.111</c:v>
                </c:pt>
                <c:pt idx="108">
                  <c:v>1.115</c:v>
                </c:pt>
                <c:pt idx="109">
                  <c:v>0.92200000000000004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1.0669999999999999</c:v>
                </c:pt>
                <c:pt idx="116">
                  <c:v>1.1599999999999999</c:v>
                </c:pt>
                <c:pt idx="117">
                  <c:v>1.1040000000000001</c:v>
                </c:pt>
                <c:pt idx="118">
                  <c:v>0</c:v>
                </c:pt>
                <c:pt idx="119">
                  <c:v>1.1599999999999999</c:v>
                </c:pt>
                <c:pt idx="120">
                  <c:v>1.194</c:v>
                </c:pt>
                <c:pt idx="121">
                  <c:v>0</c:v>
                </c:pt>
                <c:pt idx="122">
                  <c:v>0</c:v>
                </c:pt>
                <c:pt idx="123">
                  <c:v>1.119</c:v>
                </c:pt>
                <c:pt idx="124">
                  <c:v>0</c:v>
                </c:pt>
                <c:pt idx="125">
                  <c:v>0</c:v>
                </c:pt>
                <c:pt idx="126">
                  <c:v>1.1519999999999999</c:v>
                </c:pt>
                <c:pt idx="127">
                  <c:v>0</c:v>
                </c:pt>
                <c:pt idx="128">
                  <c:v>1.143</c:v>
                </c:pt>
                <c:pt idx="129">
                  <c:v>0</c:v>
                </c:pt>
                <c:pt idx="130">
                  <c:v>1.125</c:v>
                </c:pt>
                <c:pt idx="131">
                  <c:v>1.1539999999999999</c:v>
                </c:pt>
                <c:pt idx="132">
                  <c:v>0</c:v>
                </c:pt>
                <c:pt idx="133">
                  <c:v>1.056</c:v>
                </c:pt>
                <c:pt idx="134">
                  <c:v>0</c:v>
                </c:pt>
                <c:pt idx="135">
                  <c:v>1.1379999999999999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1.109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1.25</c:v>
                </c:pt>
                <c:pt idx="144">
                  <c:v>0</c:v>
                </c:pt>
                <c:pt idx="145">
                  <c:v>1.1160000000000001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1.099</c:v>
                </c:pt>
                <c:pt idx="150">
                  <c:v>0</c:v>
                </c:pt>
                <c:pt idx="151">
                  <c:v>0</c:v>
                </c:pt>
                <c:pt idx="152">
                  <c:v>1.1930000000000001</c:v>
                </c:pt>
                <c:pt idx="153">
                  <c:v>0</c:v>
                </c:pt>
                <c:pt idx="154">
                  <c:v>1.0209999999999999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1.149</c:v>
                </c:pt>
                <c:pt idx="160">
                  <c:v>1.1180000000000001</c:v>
                </c:pt>
                <c:pt idx="161">
                  <c:v>1.012</c:v>
                </c:pt>
                <c:pt idx="162">
                  <c:v>0</c:v>
                </c:pt>
                <c:pt idx="163">
                  <c:v>0</c:v>
                </c:pt>
                <c:pt idx="164">
                  <c:v>0.96299999999999997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1.153</c:v>
                </c:pt>
                <c:pt idx="169">
                  <c:v>1.1479999999999999</c:v>
                </c:pt>
                <c:pt idx="170">
                  <c:v>0</c:v>
                </c:pt>
                <c:pt idx="171">
                  <c:v>0</c:v>
                </c:pt>
                <c:pt idx="172">
                  <c:v>1.0980000000000001</c:v>
                </c:pt>
                <c:pt idx="173">
                  <c:v>0</c:v>
                </c:pt>
                <c:pt idx="174">
                  <c:v>0</c:v>
                </c:pt>
                <c:pt idx="175">
                  <c:v>1.139</c:v>
                </c:pt>
                <c:pt idx="176">
                  <c:v>1.1379999999999999</c:v>
                </c:pt>
                <c:pt idx="177">
                  <c:v>1.0920000000000001</c:v>
                </c:pt>
                <c:pt idx="178">
                  <c:v>0.99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1.0720000000000001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1.0760000000000001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1.0669999999999999</c:v>
                </c:pt>
                <c:pt idx="198">
                  <c:v>0</c:v>
                </c:pt>
                <c:pt idx="199">
                  <c:v>0.98399999999999999</c:v>
                </c:pt>
                <c:pt idx="200">
                  <c:v>1.105</c:v>
                </c:pt>
                <c:pt idx="201">
                  <c:v>1.071</c:v>
                </c:pt>
                <c:pt idx="202">
                  <c:v>0</c:v>
                </c:pt>
                <c:pt idx="203">
                  <c:v>1.143</c:v>
                </c:pt>
                <c:pt idx="204">
                  <c:v>0</c:v>
                </c:pt>
                <c:pt idx="205">
                  <c:v>1.0660000000000001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1.0940000000000001</c:v>
                </c:pt>
                <c:pt idx="211">
                  <c:v>1.2430000000000001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1.0469999999999999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1.1739999999999999</c:v>
                </c:pt>
                <c:pt idx="225">
                  <c:v>1.1220000000000001</c:v>
                </c:pt>
                <c:pt idx="226">
                  <c:v>0</c:v>
                </c:pt>
                <c:pt idx="227">
                  <c:v>1.0780000000000001</c:v>
                </c:pt>
                <c:pt idx="228">
                  <c:v>0</c:v>
                </c:pt>
                <c:pt idx="229">
                  <c:v>0</c:v>
                </c:pt>
                <c:pt idx="230">
                  <c:v>1.097</c:v>
                </c:pt>
                <c:pt idx="231">
                  <c:v>1.1279999999999999</c:v>
                </c:pt>
                <c:pt idx="232">
                  <c:v>1.073</c:v>
                </c:pt>
                <c:pt idx="233">
                  <c:v>0</c:v>
                </c:pt>
                <c:pt idx="234">
                  <c:v>1.119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1.081</c:v>
                </c:pt>
                <c:pt idx="239">
                  <c:v>0</c:v>
                </c:pt>
                <c:pt idx="240">
                  <c:v>0</c:v>
                </c:pt>
                <c:pt idx="241">
                  <c:v>1.0580000000000001</c:v>
                </c:pt>
                <c:pt idx="242">
                  <c:v>1.1120000000000001</c:v>
                </c:pt>
                <c:pt idx="243">
                  <c:v>1.0189999999999999</c:v>
                </c:pt>
                <c:pt idx="244">
                  <c:v>0</c:v>
                </c:pt>
                <c:pt idx="245">
                  <c:v>0</c:v>
                </c:pt>
                <c:pt idx="246">
                  <c:v>0.97699999999999998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1.1000000000000001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1.093</c:v>
                </c:pt>
                <c:pt idx="258">
                  <c:v>1.0860000000000001</c:v>
                </c:pt>
                <c:pt idx="259">
                  <c:v>1.0960000000000001</c:v>
                </c:pt>
                <c:pt idx="260">
                  <c:v>0</c:v>
                </c:pt>
                <c:pt idx="261">
                  <c:v>0</c:v>
                </c:pt>
                <c:pt idx="262">
                  <c:v>1.02</c:v>
                </c:pt>
                <c:pt idx="263">
                  <c:v>1.091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BEREKENING!$R$20</c:f>
              <c:strCache>
                <c:ptCount val="1"/>
                <c:pt idx="0">
                  <c:v>Eigen OPF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1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BEREKENING!$S$35</c:f>
              <c:numCache>
                <c:formatCode>0.00%</c:formatCode>
                <c:ptCount val="1"/>
                <c:pt idx="0">
                  <c:v>1.1519999999999999</c:v>
                </c:pt>
              </c:numCache>
            </c:numRef>
          </c:xVal>
          <c:yVal>
            <c:numRef>
              <c:f>BEREKENING!$S$34</c:f>
              <c:numCache>
                <c:formatCode>0.00%</c:formatCode>
                <c:ptCount val="1"/>
                <c:pt idx="0">
                  <c:v>1.155</c:v>
                </c:pt>
              </c:numCache>
            </c:numRef>
          </c:yVal>
          <c:smooth val="0"/>
        </c:ser>
        <c:ser>
          <c:idx val="2"/>
          <c:order val="3"/>
          <c:tx>
            <c:v>Solvabiliteitsgrens</c:v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BEREKENING!$R$23:$R$24</c:f>
              <c:numCache>
                <c:formatCode>_ * #,##0.0_ ;_ * \-#,##0.0_ ;_ * "-"??_ ;_ @_ </c:formatCode>
                <c:ptCount val="2"/>
                <c:pt idx="0">
                  <c:v>1</c:v>
                </c:pt>
                <c:pt idx="1">
                  <c:v>1.4</c:v>
                </c:pt>
              </c:numCache>
            </c:numRef>
          </c:xVal>
          <c:yVal>
            <c:numRef>
              <c:f>BEREKENING!$S$23:$S$24</c:f>
              <c:numCache>
                <c:formatCode>_ * #,##0.0_ ;_ * \-#,##0.0_ ;_ * "-"??_ ;_ @_ </c:formatCode>
                <c:ptCount val="2"/>
                <c:pt idx="0">
                  <c:v>1</c:v>
                </c:pt>
                <c:pt idx="1">
                  <c:v>1.4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434792"/>
        <c:axId val="388435184"/>
      </c:scatterChart>
      <c:valAx>
        <c:axId val="388434792"/>
        <c:scaling>
          <c:orientation val="minMax"/>
          <c:max val="1.4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Vereiste dekkingsgraad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388435184"/>
        <c:crosses val="autoZero"/>
        <c:crossBetween val="midCat"/>
      </c:valAx>
      <c:valAx>
        <c:axId val="388435184"/>
        <c:scaling>
          <c:orientation val="minMax"/>
          <c:max val="1.5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Beleidsdekkingsgraad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38843479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1585278712407652"/>
          <c:y val="0.65583889866261302"/>
          <c:w val="0.24940411082975866"/>
          <c:h val="0.1829581931325828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gradFill flip="none" rotWithShape="1">
      <a:gsLst>
        <a:gs pos="0">
          <a:schemeClr val="bg1">
            <a:alpha val="0"/>
          </a:schemeClr>
        </a:gs>
        <a:gs pos="74000">
          <a:schemeClr val="accent5">
            <a:lumMod val="45000"/>
            <a:lumOff val="55000"/>
          </a:schemeClr>
        </a:gs>
        <a:gs pos="83000">
          <a:schemeClr val="accent5">
            <a:lumMod val="45000"/>
            <a:lumOff val="55000"/>
          </a:schemeClr>
        </a:gs>
        <a:gs pos="100000">
          <a:schemeClr val="accent5">
            <a:lumMod val="30000"/>
            <a:lumOff val="70000"/>
          </a:schemeClr>
        </a:gs>
      </a:gsLst>
      <a:lin ang="5400000" scaled="1"/>
      <a:tileRect/>
    </a:gra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chemeClr val="accent1">
              <a:lumMod val="75000"/>
            </a:schemeClr>
          </a:solidFill>
          <a:latin typeface="Arial Unicode MS" panose="020B0604020202020204" pitchFamily="34" charset="-128"/>
          <a:ea typeface="Arial Unicode MS" panose="020B0604020202020204" pitchFamily="34" charset="-128"/>
          <a:cs typeface="Arial Unicode MS" panose="020B0604020202020204" pitchFamily="34" charset="-128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4465141902885"/>
          <c:y val="0.12088103868822701"/>
          <c:w val="0.81740986501425839"/>
          <c:h val="0.72917496751350397"/>
        </c:manualLayout>
      </c:layout>
      <c:scatterChart>
        <c:scatterStyle val="lineMarker"/>
        <c:varyColors val="0"/>
        <c:ser>
          <c:idx val="0"/>
          <c:order val="0"/>
          <c:tx>
            <c:v>Reserve surplus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BEREKENING!$AE$4:$AE$272</c:f>
              <c:numCache>
                <c:formatCode>0.0%</c:formatCode>
                <c:ptCount val="269"/>
                <c:pt idx="0">
                  <c:v>1.1519999999999999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1.0349999999999999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1.038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1.133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1.048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1.1679999999999999</c:v>
                </c:pt>
                <c:pt idx="55">
                  <c:v>0</c:v>
                </c:pt>
                <c:pt idx="56">
                  <c:v>1.17</c:v>
                </c:pt>
                <c:pt idx="57">
                  <c:v>0</c:v>
                </c:pt>
                <c:pt idx="58">
                  <c:v>1.1180000000000001</c:v>
                </c:pt>
                <c:pt idx="59">
                  <c:v>0</c:v>
                </c:pt>
                <c:pt idx="60">
                  <c:v>0</c:v>
                </c:pt>
                <c:pt idx="61">
                  <c:v>#N/A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1.1619999999999999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1.1379999999999999</c:v>
                </c:pt>
                <c:pt idx="76">
                  <c:v>0</c:v>
                </c:pt>
                <c:pt idx="77">
                  <c:v>0</c:v>
                </c:pt>
                <c:pt idx="78">
                  <c:v>1.1499999999999999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1.1930000000000001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1.1519999999999999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1.2809999999999999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1.1359999999999999</c:v>
                </c:pt>
                <c:pt idx="119">
                  <c:v>0</c:v>
                </c:pt>
                <c:pt idx="120">
                  <c:v>0</c:v>
                </c:pt>
                <c:pt idx="121">
                  <c:v>1.1439999999999999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1.232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1.1319999999999999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1.1359999999999999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1.2569999999999999</c:v>
                </c:pt>
                <c:pt idx="180">
                  <c:v>1.234</c:v>
                </c:pt>
                <c:pt idx="181">
                  <c:v>1.216</c:v>
                </c:pt>
                <c:pt idx="182">
                  <c:v>1.165</c:v>
                </c:pt>
                <c:pt idx="183">
                  <c:v>0</c:v>
                </c:pt>
                <c:pt idx="184">
                  <c:v>1.153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1.0089999999999999</c:v>
                </c:pt>
                <c:pt idx="220">
                  <c:v>1.177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1.034</c:v>
                </c:pt>
                <c:pt idx="236">
                  <c:v>0</c:v>
                </c:pt>
                <c:pt idx="237">
                  <c:v>1.208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1.034</c:v>
                </c:pt>
                <c:pt idx="251">
                  <c:v>1.1759999999999999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</c:numCache>
            </c:numRef>
          </c:xVal>
          <c:yVal>
            <c:numRef>
              <c:f>BEREKENING!$AD$4:$AD$272</c:f>
              <c:numCache>
                <c:formatCode>0.0%</c:formatCode>
                <c:ptCount val="269"/>
                <c:pt idx="0">
                  <c:v>1.155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1.1779999999999999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1.1040000000000001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1.248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1.591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1.171</c:v>
                </c:pt>
                <c:pt idx="55">
                  <c:v>0</c:v>
                </c:pt>
                <c:pt idx="56">
                  <c:v>1.252</c:v>
                </c:pt>
                <c:pt idx="57">
                  <c:v>0</c:v>
                </c:pt>
                <c:pt idx="58">
                  <c:v>1.169</c:v>
                </c:pt>
                <c:pt idx="59">
                  <c:v>0</c:v>
                </c:pt>
                <c:pt idx="60">
                  <c:v>0</c:v>
                </c:pt>
                <c:pt idx="61">
                  <c:v>#N/A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1.1779999999999999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1.1859999999999999</c:v>
                </c:pt>
                <c:pt idx="76">
                  <c:v>0</c:v>
                </c:pt>
                <c:pt idx="77">
                  <c:v>0</c:v>
                </c:pt>
                <c:pt idx="78">
                  <c:v>1.1950000000000001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1.1930000000000001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1.212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1.919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1.268</c:v>
                </c:pt>
                <c:pt idx="119">
                  <c:v>0</c:v>
                </c:pt>
                <c:pt idx="120">
                  <c:v>0</c:v>
                </c:pt>
                <c:pt idx="121">
                  <c:v>1.427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1.2569999999999999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1.17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1.175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1.3859999999999999</c:v>
                </c:pt>
                <c:pt idx="180">
                  <c:v>1.276</c:v>
                </c:pt>
                <c:pt idx="181">
                  <c:v>1.2330000000000001</c:v>
                </c:pt>
                <c:pt idx="182">
                  <c:v>1.1819999999999999</c:v>
                </c:pt>
                <c:pt idx="183">
                  <c:v>0</c:v>
                </c:pt>
                <c:pt idx="184">
                  <c:v>1.3740000000000001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1.163</c:v>
                </c:pt>
                <c:pt idx="220">
                  <c:v>1.1879999999999999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1.119</c:v>
                </c:pt>
                <c:pt idx="236">
                  <c:v>0</c:v>
                </c:pt>
                <c:pt idx="237">
                  <c:v>1.2090000000000001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1.208</c:v>
                </c:pt>
                <c:pt idx="251">
                  <c:v>1.1919999999999999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</c:numCache>
            </c:numRef>
          </c:yVal>
          <c:smooth val="0"/>
        </c:ser>
        <c:ser>
          <c:idx val="3"/>
          <c:order val="1"/>
          <c:tx>
            <c:v>Reservetekort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BEREKENING!$AM$4:$AM$272</c:f>
              <c:numCache>
                <c:formatCode>0.0%</c:formatCode>
                <c:ptCount val="2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1.1990000000000001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1.113</c:v>
                </c:pt>
                <c:pt idx="10">
                  <c:v>1.262</c:v>
                </c:pt>
                <c:pt idx="11">
                  <c:v>1.171</c:v>
                </c:pt>
                <c:pt idx="12">
                  <c:v>0</c:v>
                </c:pt>
                <c:pt idx="13">
                  <c:v>0</c:v>
                </c:pt>
                <c:pt idx="14">
                  <c:v>1.157</c:v>
                </c:pt>
                <c:pt idx="15">
                  <c:v>0</c:v>
                </c:pt>
                <c:pt idx="16">
                  <c:v>0</c:v>
                </c:pt>
                <c:pt idx="17">
                  <c:v>1.2470000000000001</c:v>
                </c:pt>
                <c:pt idx="18">
                  <c:v>0</c:v>
                </c:pt>
                <c:pt idx="19">
                  <c:v>1.179</c:v>
                </c:pt>
                <c:pt idx="20">
                  <c:v>0</c:v>
                </c:pt>
                <c:pt idx="21">
                  <c:v>1.2430000000000001</c:v>
                </c:pt>
                <c:pt idx="22">
                  <c:v>0</c:v>
                </c:pt>
                <c:pt idx="23">
                  <c:v>1.141</c:v>
                </c:pt>
                <c:pt idx="24">
                  <c:v>0</c:v>
                </c:pt>
                <c:pt idx="25">
                  <c:v>1.17</c:v>
                </c:pt>
                <c:pt idx="26">
                  <c:v>1.103</c:v>
                </c:pt>
                <c:pt idx="27">
                  <c:v>1.1950000000000001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1.1639999999999999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1.141</c:v>
                </c:pt>
                <c:pt idx="43">
                  <c:v>0</c:v>
                </c:pt>
                <c:pt idx="44">
                  <c:v>1.2150000000000001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1.1830000000000001</c:v>
                </c:pt>
                <c:pt idx="49">
                  <c:v>1.1950000000000001</c:v>
                </c:pt>
                <c:pt idx="50">
                  <c:v>0</c:v>
                </c:pt>
                <c:pt idx="51">
                  <c:v>1.1990000000000001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1.2230000000000001</c:v>
                </c:pt>
                <c:pt idx="58">
                  <c:v>0</c:v>
                </c:pt>
                <c:pt idx="59">
                  <c:v>1.19</c:v>
                </c:pt>
                <c:pt idx="60">
                  <c:v>0</c:v>
                </c:pt>
                <c:pt idx="61">
                  <c:v>#N/A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1.2030000000000001</c:v>
                </c:pt>
                <c:pt idx="71">
                  <c:v>0</c:v>
                </c:pt>
                <c:pt idx="72">
                  <c:v>1.139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1.173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1.206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1.1890000000000001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1.129</c:v>
                </c:pt>
                <c:pt idx="96">
                  <c:v>0</c:v>
                </c:pt>
                <c:pt idx="97">
                  <c:v>0</c:v>
                </c:pt>
                <c:pt idx="98">
                  <c:v>1.196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1.109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1.1830000000000001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1.2769999999999999</c:v>
                </c:pt>
                <c:pt idx="116">
                  <c:v>1.202</c:v>
                </c:pt>
                <c:pt idx="117">
                  <c:v>0</c:v>
                </c:pt>
                <c:pt idx="118">
                  <c:v>0</c:v>
                </c:pt>
                <c:pt idx="119">
                  <c:v>1.1679999999999999</c:v>
                </c:pt>
                <c:pt idx="120">
                  <c:v>1.198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1.2789999999999999</c:v>
                </c:pt>
                <c:pt idx="129">
                  <c:v>0</c:v>
                </c:pt>
                <c:pt idx="130">
                  <c:v>0</c:v>
                </c:pt>
                <c:pt idx="131">
                  <c:v>1.226</c:v>
                </c:pt>
                <c:pt idx="132">
                  <c:v>0</c:v>
                </c:pt>
                <c:pt idx="133">
                  <c:v>1.149</c:v>
                </c:pt>
                <c:pt idx="134">
                  <c:v>0</c:v>
                </c:pt>
                <c:pt idx="135">
                  <c:v>1.179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1.171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1.202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1.159</c:v>
                </c:pt>
                <c:pt idx="160">
                  <c:v>1.1419999999999999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1.256</c:v>
                </c:pt>
                <c:pt idx="169">
                  <c:v>1.194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1.1990000000000001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1.165</c:v>
                </c:pt>
                <c:pt idx="198">
                  <c:v>0</c:v>
                </c:pt>
                <c:pt idx="199">
                  <c:v>1.2030000000000001</c:v>
                </c:pt>
                <c:pt idx="200">
                  <c:v>1.2709999999999999</c:v>
                </c:pt>
                <c:pt idx="201">
                  <c:v>1.171</c:v>
                </c:pt>
                <c:pt idx="202">
                  <c:v>0</c:v>
                </c:pt>
                <c:pt idx="203">
                  <c:v>1.151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1.1339999999999999</c:v>
                </c:pt>
                <c:pt idx="211">
                  <c:v>1.244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1.2010000000000001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1.18</c:v>
                </c:pt>
                <c:pt idx="225">
                  <c:v>1.204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1.202</c:v>
                </c:pt>
                <c:pt idx="232">
                  <c:v>0</c:v>
                </c:pt>
                <c:pt idx="233">
                  <c:v>0</c:v>
                </c:pt>
                <c:pt idx="234">
                  <c:v>1.2350000000000001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1.218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1.141</c:v>
                </c:pt>
                <c:pt idx="263">
                  <c:v>1.2210000000000001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</c:numCache>
            </c:numRef>
          </c:xVal>
          <c:yVal>
            <c:numRef>
              <c:f>BEREKENING!$AL$4:$AL$272</c:f>
              <c:numCache>
                <c:formatCode>0.0%</c:formatCode>
                <c:ptCount val="2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1.0680000000000001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0.98499999999999999</c:v>
                </c:pt>
                <c:pt idx="10">
                  <c:v>1.113</c:v>
                </c:pt>
                <c:pt idx="11">
                  <c:v>1.0880000000000001</c:v>
                </c:pt>
                <c:pt idx="12">
                  <c:v>0</c:v>
                </c:pt>
                <c:pt idx="13">
                  <c:v>0</c:v>
                </c:pt>
                <c:pt idx="14">
                  <c:v>1.1479999999999999</c:v>
                </c:pt>
                <c:pt idx="15">
                  <c:v>0</c:v>
                </c:pt>
                <c:pt idx="16">
                  <c:v>0</c:v>
                </c:pt>
                <c:pt idx="17">
                  <c:v>1.05</c:v>
                </c:pt>
                <c:pt idx="18">
                  <c:v>0</c:v>
                </c:pt>
                <c:pt idx="19">
                  <c:v>1.129</c:v>
                </c:pt>
                <c:pt idx="20">
                  <c:v>0</c:v>
                </c:pt>
                <c:pt idx="21">
                  <c:v>1.1379999999999999</c:v>
                </c:pt>
                <c:pt idx="22">
                  <c:v>0</c:v>
                </c:pt>
                <c:pt idx="23">
                  <c:v>1.1060000000000001</c:v>
                </c:pt>
                <c:pt idx="24">
                  <c:v>0</c:v>
                </c:pt>
                <c:pt idx="25">
                  <c:v>1.165</c:v>
                </c:pt>
                <c:pt idx="26">
                  <c:v>1.0429999999999999</c:v>
                </c:pt>
                <c:pt idx="27">
                  <c:v>1.0860000000000001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1.0589999999999999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1.0580000000000001</c:v>
                </c:pt>
                <c:pt idx="43">
                  <c:v>0</c:v>
                </c:pt>
                <c:pt idx="44">
                  <c:v>1.107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1.0609999999999999</c:v>
                </c:pt>
                <c:pt idx="49">
                  <c:v>1.008</c:v>
                </c:pt>
                <c:pt idx="50">
                  <c:v>0</c:v>
                </c:pt>
                <c:pt idx="51">
                  <c:v>1.0129999999999999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1.024</c:v>
                </c:pt>
                <c:pt idx="58">
                  <c:v>0</c:v>
                </c:pt>
                <c:pt idx="59">
                  <c:v>1.06</c:v>
                </c:pt>
                <c:pt idx="60">
                  <c:v>0</c:v>
                </c:pt>
                <c:pt idx="61">
                  <c:v>#N/A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1.089</c:v>
                </c:pt>
                <c:pt idx="71">
                  <c:v>0</c:v>
                </c:pt>
                <c:pt idx="72">
                  <c:v>1.113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1.056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1.0449999999999999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1.0309999999999999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1.0940000000000001</c:v>
                </c:pt>
                <c:pt idx="96">
                  <c:v>0</c:v>
                </c:pt>
                <c:pt idx="97">
                  <c:v>0</c:v>
                </c:pt>
                <c:pt idx="98">
                  <c:v>1.1619999999999999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1.099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1.115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1.0669999999999999</c:v>
                </c:pt>
                <c:pt idx="116">
                  <c:v>1.1599999999999999</c:v>
                </c:pt>
                <c:pt idx="117">
                  <c:v>0</c:v>
                </c:pt>
                <c:pt idx="118">
                  <c:v>0</c:v>
                </c:pt>
                <c:pt idx="119">
                  <c:v>1.1599999999999999</c:v>
                </c:pt>
                <c:pt idx="120">
                  <c:v>1.194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1.143</c:v>
                </c:pt>
                <c:pt idx="129">
                  <c:v>0</c:v>
                </c:pt>
                <c:pt idx="130">
                  <c:v>0</c:v>
                </c:pt>
                <c:pt idx="131">
                  <c:v>1.1539999999999999</c:v>
                </c:pt>
                <c:pt idx="132">
                  <c:v>0</c:v>
                </c:pt>
                <c:pt idx="133">
                  <c:v>1.056</c:v>
                </c:pt>
                <c:pt idx="134">
                  <c:v>0</c:v>
                </c:pt>
                <c:pt idx="135">
                  <c:v>1.1379999999999999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1.1160000000000001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1.1930000000000001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1.149</c:v>
                </c:pt>
                <c:pt idx="160">
                  <c:v>1.1180000000000001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1.153</c:v>
                </c:pt>
                <c:pt idx="169">
                  <c:v>1.1479999999999999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1.0760000000000001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1.0669999999999999</c:v>
                </c:pt>
                <c:pt idx="198">
                  <c:v>0</c:v>
                </c:pt>
                <c:pt idx="199">
                  <c:v>0.98399999999999999</c:v>
                </c:pt>
                <c:pt idx="200">
                  <c:v>1.105</c:v>
                </c:pt>
                <c:pt idx="201">
                  <c:v>1.071</c:v>
                </c:pt>
                <c:pt idx="202">
                  <c:v>0</c:v>
                </c:pt>
                <c:pt idx="203">
                  <c:v>1.143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1.0940000000000001</c:v>
                </c:pt>
                <c:pt idx="211">
                  <c:v>1.2430000000000001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1.0469999999999999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1.1739999999999999</c:v>
                </c:pt>
                <c:pt idx="225">
                  <c:v>1.1220000000000001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1.1279999999999999</c:v>
                </c:pt>
                <c:pt idx="232">
                  <c:v>0</c:v>
                </c:pt>
                <c:pt idx="233">
                  <c:v>0</c:v>
                </c:pt>
                <c:pt idx="234">
                  <c:v>1.119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1.1120000000000001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1.02</c:v>
                </c:pt>
                <c:pt idx="263">
                  <c:v>1.091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BEREKENING!$R$20</c:f>
              <c:strCache>
                <c:ptCount val="1"/>
                <c:pt idx="0">
                  <c:v>Eigen OPF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1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BEREKENING!$S$35</c:f>
              <c:numCache>
                <c:formatCode>0.00%</c:formatCode>
                <c:ptCount val="1"/>
                <c:pt idx="0">
                  <c:v>1.1519999999999999</c:v>
                </c:pt>
              </c:numCache>
            </c:numRef>
          </c:xVal>
          <c:yVal>
            <c:numRef>
              <c:f>BEREKENING!$S$34</c:f>
              <c:numCache>
                <c:formatCode>0.00%</c:formatCode>
                <c:ptCount val="1"/>
                <c:pt idx="0">
                  <c:v>1.155</c:v>
                </c:pt>
              </c:numCache>
            </c:numRef>
          </c:yVal>
          <c:smooth val="0"/>
        </c:ser>
        <c:ser>
          <c:idx val="2"/>
          <c:order val="3"/>
          <c:tx>
            <c:v>Solvabiliteitsgrens</c:v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BEREKENING!$R$23:$R$24</c:f>
              <c:numCache>
                <c:formatCode>_ * #,##0.0_ ;_ * \-#,##0.0_ ;_ * "-"??_ ;_ @_ </c:formatCode>
                <c:ptCount val="2"/>
                <c:pt idx="0">
                  <c:v>1</c:v>
                </c:pt>
                <c:pt idx="1">
                  <c:v>1.4</c:v>
                </c:pt>
              </c:numCache>
            </c:numRef>
          </c:xVal>
          <c:yVal>
            <c:numRef>
              <c:f>BEREKENING!$S$23:$S$24</c:f>
              <c:numCache>
                <c:formatCode>_ * #,##0.0_ ;_ * \-#,##0.0_ ;_ * "-"??_ ;_ @_ </c:formatCode>
                <c:ptCount val="2"/>
                <c:pt idx="0">
                  <c:v>1</c:v>
                </c:pt>
                <c:pt idx="1">
                  <c:v>1.4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435968"/>
        <c:axId val="388436360"/>
      </c:scatterChart>
      <c:valAx>
        <c:axId val="388435968"/>
        <c:scaling>
          <c:orientation val="minMax"/>
          <c:max val="1.4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Vereiste dekkingsgraad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388436360"/>
        <c:crosses val="autoZero"/>
        <c:crossBetween val="midCat"/>
      </c:valAx>
      <c:valAx>
        <c:axId val="388436360"/>
        <c:scaling>
          <c:orientation val="minMax"/>
          <c:max val="1.5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Beleidsdekkingsgraad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3884359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0844545747571031"/>
          <c:y val="0.64146318311518247"/>
          <c:w val="0.21418949824254419"/>
          <c:h val="0.1819420284882690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gradFill flip="none" rotWithShape="1">
      <a:gsLst>
        <a:gs pos="0">
          <a:schemeClr val="bg1">
            <a:alpha val="0"/>
          </a:schemeClr>
        </a:gs>
        <a:gs pos="74000">
          <a:schemeClr val="accent5">
            <a:lumMod val="45000"/>
            <a:lumOff val="55000"/>
          </a:schemeClr>
        </a:gs>
        <a:gs pos="83000">
          <a:schemeClr val="accent5">
            <a:lumMod val="45000"/>
            <a:lumOff val="55000"/>
          </a:schemeClr>
        </a:gs>
        <a:gs pos="100000">
          <a:schemeClr val="accent5">
            <a:lumMod val="30000"/>
            <a:lumOff val="70000"/>
          </a:schemeClr>
        </a:gs>
      </a:gsLst>
      <a:lin ang="5400000" scaled="1"/>
      <a:tileRect/>
    </a:gra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chemeClr val="accent1">
              <a:lumMod val="75000"/>
            </a:schemeClr>
          </a:solidFill>
          <a:latin typeface="Arial Unicode MS" panose="020B0604020202020204" pitchFamily="34" charset="-128"/>
          <a:ea typeface="Arial Unicode MS" panose="020B0604020202020204" pitchFamily="34" charset="-128"/>
          <a:cs typeface="Arial Unicode MS" panose="020B0604020202020204" pitchFamily="34" charset="-128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enperspectief.nl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47623</xdr:colOff>
      <xdr:row>23</xdr:row>
      <xdr:rowOff>76200</xdr:rowOff>
    </xdr:from>
    <xdr:to>
      <xdr:col>9</xdr:col>
      <xdr:colOff>38100</xdr:colOff>
      <xdr:row>42</xdr:row>
      <xdr:rowOff>142425</xdr:rowOff>
    </xdr:to>
    <xdr:graphicFrame macro="">
      <xdr:nvGraphicFramePr>
        <xdr:cNvPr id="10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85725</xdr:rowOff>
    </xdr:from>
    <xdr:to>
      <xdr:col>3</xdr:col>
      <xdr:colOff>500250</xdr:colOff>
      <xdr:row>42</xdr:row>
      <xdr:rowOff>151950</xdr:rowOff>
    </xdr:to>
    <xdr:graphicFrame macro="">
      <xdr:nvGraphicFramePr>
        <xdr:cNvPr id="11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1724025</xdr:colOff>
      <xdr:row>0</xdr:row>
      <xdr:rowOff>0</xdr:rowOff>
    </xdr:from>
    <xdr:to>
      <xdr:col>9</xdr:col>
      <xdr:colOff>104775</xdr:colOff>
      <xdr:row>1</xdr:row>
      <xdr:rowOff>142875</xdr:rowOff>
    </xdr:to>
    <xdr:pic>
      <xdr:nvPicPr>
        <xdr:cNvPr id="6" name="Afbeelding 5" descr="logo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0"/>
          <a:ext cx="31242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285750</xdr:colOff>
      <xdr:row>5</xdr:row>
      <xdr:rowOff>47625</xdr:rowOff>
    </xdr:from>
    <xdr:to>
      <xdr:col>8</xdr:col>
      <xdr:colOff>492125</xdr:colOff>
      <xdr:row>12</xdr:row>
      <xdr:rowOff>154940</xdr:rowOff>
    </xdr:to>
    <xdr:sp macro="" textlink="">
      <xdr:nvSpPr>
        <xdr:cNvPr id="8" name="Tekstvak 2"/>
        <xdr:cNvSpPr txBox="1">
          <a:spLocks noChangeArrowheads="1"/>
        </xdr:cNvSpPr>
      </xdr:nvSpPr>
      <xdr:spPr bwMode="auto">
        <a:xfrm>
          <a:off x="10553700" y="1104900"/>
          <a:ext cx="2254250" cy="1278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spAutoFit/>
        </a:bodyPr>
        <a:lstStyle/>
        <a:p>
          <a:pPr algn="r">
            <a:lnSpc>
              <a:spcPts val="1000"/>
            </a:lnSpc>
            <a:spcAft>
              <a:spcPts val="0"/>
            </a:spcAft>
          </a:pPr>
          <a:r>
            <a:rPr lang="nl-NL" sz="900">
              <a:solidFill>
                <a:srgbClr val="A30068"/>
              </a:solidFill>
              <a:effectLst/>
              <a:latin typeface="Gentium Book Basic" panose="02000503060000020004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Barbara Strozzilaan 101</a:t>
          </a:r>
        </a:p>
        <a:p>
          <a:pPr algn="r">
            <a:lnSpc>
              <a:spcPts val="1000"/>
            </a:lnSpc>
            <a:spcAft>
              <a:spcPts val="0"/>
            </a:spcAft>
          </a:pPr>
          <a:r>
            <a:rPr lang="nl-NL" sz="900">
              <a:solidFill>
                <a:srgbClr val="A30068"/>
              </a:solidFill>
              <a:effectLst/>
              <a:latin typeface="Gentium Book Basic" panose="02000503060000020004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Postbus 7922</a:t>
          </a:r>
        </a:p>
        <a:p>
          <a:pPr algn="r">
            <a:lnSpc>
              <a:spcPts val="1000"/>
            </a:lnSpc>
            <a:spcAft>
              <a:spcPts val="0"/>
            </a:spcAft>
          </a:pPr>
          <a:r>
            <a:rPr lang="nl-NL" sz="900">
              <a:solidFill>
                <a:srgbClr val="A30068"/>
              </a:solidFill>
              <a:effectLst/>
              <a:latin typeface="Gentium Book Basic" panose="02000503060000020004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1008 AC  Amsterdam</a:t>
          </a:r>
        </a:p>
        <a:p>
          <a:pPr algn="r">
            <a:lnSpc>
              <a:spcPts val="1000"/>
            </a:lnSpc>
            <a:spcAft>
              <a:spcPts val="0"/>
            </a:spcAft>
          </a:pPr>
          <a:r>
            <a:rPr lang="nl-NL" sz="900">
              <a:solidFill>
                <a:srgbClr val="A30068"/>
              </a:solidFill>
              <a:effectLst/>
              <a:latin typeface="Gentium Book Basic" panose="02000503060000020004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T(020) 24 02 293</a:t>
          </a:r>
        </a:p>
        <a:p>
          <a:pPr algn="r">
            <a:lnSpc>
              <a:spcPts val="1000"/>
            </a:lnSpc>
            <a:spcAft>
              <a:spcPts val="0"/>
            </a:spcAft>
          </a:pPr>
          <a:r>
            <a:rPr lang="nl-NL" sz="900">
              <a:solidFill>
                <a:srgbClr val="A30068"/>
              </a:solidFill>
              <a:effectLst/>
              <a:latin typeface="Gentium Book Basic" panose="02000503060000020004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 algn="r">
            <a:lnSpc>
              <a:spcPts val="1000"/>
            </a:lnSpc>
            <a:spcAft>
              <a:spcPts val="0"/>
            </a:spcAft>
          </a:pPr>
          <a:r>
            <a:rPr lang="nl-NL" sz="900">
              <a:solidFill>
                <a:srgbClr val="A30068"/>
              </a:solidFill>
              <a:effectLst/>
              <a:latin typeface="Gentium Book Basic" panose="02000503060000020004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De Horsterkamp 12</a:t>
          </a:r>
        </a:p>
        <a:p>
          <a:pPr algn="r">
            <a:lnSpc>
              <a:spcPts val="1000"/>
            </a:lnSpc>
            <a:spcAft>
              <a:spcPts val="0"/>
            </a:spcAft>
          </a:pPr>
          <a:r>
            <a:rPr lang="nl-NL" sz="900">
              <a:solidFill>
                <a:srgbClr val="A30068"/>
              </a:solidFill>
              <a:effectLst/>
              <a:latin typeface="Gentium Book Basic" panose="02000503060000020004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Postbus 91</a:t>
          </a:r>
        </a:p>
        <a:p>
          <a:pPr algn="r">
            <a:lnSpc>
              <a:spcPts val="1000"/>
            </a:lnSpc>
            <a:spcAft>
              <a:spcPts val="0"/>
            </a:spcAft>
          </a:pPr>
          <a:r>
            <a:rPr lang="nl-NL" sz="900">
              <a:solidFill>
                <a:srgbClr val="A30068"/>
              </a:solidFill>
              <a:effectLst/>
              <a:latin typeface="Gentium Book Basic" panose="02000503060000020004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7250 AB  Vorden</a:t>
          </a:r>
        </a:p>
        <a:p>
          <a:pPr algn="r">
            <a:lnSpc>
              <a:spcPts val="1000"/>
            </a:lnSpc>
            <a:spcAft>
              <a:spcPts val="0"/>
            </a:spcAft>
          </a:pPr>
          <a:r>
            <a:rPr lang="nl-NL" sz="900">
              <a:solidFill>
                <a:srgbClr val="A30068"/>
              </a:solidFill>
              <a:effectLst/>
              <a:latin typeface="Gentium Book Basic" panose="02000503060000020004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T(0575) 55 30 50</a:t>
          </a:r>
        </a:p>
        <a:p>
          <a:pPr algn="r">
            <a:lnSpc>
              <a:spcPts val="1000"/>
            </a:lnSpc>
            <a:spcAft>
              <a:spcPts val="0"/>
            </a:spcAft>
          </a:pPr>
          <a:r>
            <a:rPr lang="nl-NL" sz="900">
              <a:solidFill>
                <a:srgbClr val="A30068"/>
              </a:solidFill>
              <a:effectLst/>
              <a:latin typeface="Gentium Book Basic" panose="02000503060000020004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ensioenperspectief.nl/" TargetMode="External"/><Relationship Id="rId1" Type="http://schemas.openxmlformats.org/officeDocument/2006/relationships/hyperlink" Target="mailto:info@pensioenperspectief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nb.nl/binaries/t8.18nk_tcm46-33080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B1:K47"/>
  <sheetViews>
    <sheetView showGridLines="0" tabSelected="1" zoomScaleNormal="100" workbookViewId="0">
      <selection activeCell="C3" sqref="C3:F3"/>
    </sheetView>
  </sheetViews>
  <sheetFormatPr defaultRowHeight="15" customHeight="1" x14ac:dyDescent="0.3"/>
  <cols>
    <col min="1" max="1" width="3.7109375" style="8" customWidth="1"/>
    <col min="2" max="2" width="52.7109375" style="8" customWidth="1"/>
    <col min="3" max="3" width="30.7109375" style="8" customWidth="1"/>
    <col min="4" max="4" width="7.7109375" style="8" customWidth="1"/>
    <col min="5" max="5" width="5.7109375" style="8" customWidth="1"/>
    <col min="6" max="6" width="20.7109375" style="8" customWidth="1"/>
    <col min="7" max="7" width="32.7109375" style="8" customWidth="1"/>
    <col min="8" max="8" width="30.7109375" style="8" customWidth="1"/>
    <col min="9" max="9" width="7.7109375" style="8" customWidth="1"/>
    <col min="10" max="10" width="3.7109375" style="8" customWidth="1"/>
    <col min="11" max="16384" width="9.140625" style="8"/>
  </cols>
  <sheetData>
    <row r="1" spans="2:11" ht="27" customHeight="1" x14ac:dyDescent="0.5">
      <c r="B1" s="7" t="s">
        <v>991</v>
      </c>
    </row>
    <row r="2" spans="2:11" ht="21.75" customHeight="1" thickBot="1" x14ac:dyDescent="0.55000000000000004">
      <c r="B2" s="9"/>
      <c r="H2" s="71" t="s">
        <v>995</v>
      </c>
      <c r="I2" s="71"/>
      <c r="K2" s="6"/>
    </row>
    <row r="3" spans="2:11" ht="15" customHeight="1" x14ac:dyDescent="0.3">
      <c r="B3" s="6" t="s">
        <v>966</v>
      </c>
      <c r="C3" s="66" t="s">
        <v>463</v>
      </c>
      <c r="D3" s="67"/>
      <c r="E3" s="67"/>
      <c r="F3" s="68"/>
      <c r="H3" s="71" t="s">
        <v>987</v>
      </c>
      <c r="I3" s="71"/>
    </row>
    <row r="4" spans="2:11" ht="5.0999999999999996" customHeight="1" x14ac:dyDescent="0.3">
      <c r="B4" s="10"/>
    </row>
    <row r="5" spans="2:11" ht="15" customHeight="1" x14ac:dyDescent="0.3">
      <c r="B5" s="61" t="s">
        <v>983</v>
      </c>
      <c r="C5" s="69" t="str">
        <f>VLOOKUP(C3,BEREKENING!C4:D272,2)&amp;", "&amp;LEFT(VLOOKUP(C3,BEREKENING!C4:E272,3),SEARCH(",",VLOOKUP(C3,BEREKENING!C4:E272,3))-1)</f>
        <v>Stichting Pensioenfonds Abbott Nederland, Rijswijk zh</v>
      </c>
      <c r="D5" s="69"/>
      <c r="E5" s="69"/>
      <c r="F5" s="69"/>
      <c r="H5" s="70"/>
      <c r="I5" s="70"/>
    </row>
    <row r="6" spans="2:11" ht="33.75" customHeight="1" x14ac:dyDescent="0.3">
      <c r="B6" s="61"/>
      <c r="C6" s="69"/>
      <c r="D6" s="69"/>
      <c r="E6" s="69"/>
      <c r="F6" s="69"/>
      <c r="H6" s="70"/>
      <c r="I6" s="70"/>
    </row>
    <row r="7" spans="2:11" ht="5.0999999999999996" customHeight="1" thickBot="1" x14ac:dyDescent="0.35">
      <c r="H7" s="70"/>
      <c r="I7" s="70"/>
    </row>
    <row r="8" spans="2:11" ht="15" customHeight="1" x14ac:dyDescent="0.3">
      <c r="B8" s="6" t="s">
        <v>944</v>
      </c>
      <c r="C8" s="66" t="s">
        <v>269</v>
      </c>
      <c r="D8" s="68"/>
      <c r="H8" s="70"/>
      <c r="I8" s="70"/>
    </row>
    <row r="9" spans="2:11" ht="5.0999999999999996" customHeight="1" thickBot="1" x14ac:dyDescent="0.35">
      <c r="B9" s="6"/>
      <c r="H9" s="70"/>
      <c r="I9" s="70"/>
    </row>
    <row r="10" spans="2:11" ht="15" customHeight="1" x14ac:dyDescent="0.3">
      <c r="B10" s="6" t="s">
        <v>945</v>
      </c>
      <c r="C10" s="66" t="s">
        <v>951</v>
      </c>
      <c r="D10" s="68"/>
      <c r="H10" s="70"/>
      <c r="I10" s="70"/>
    </row>
    <row r="11" spans="2:11" ht="5.0999999999999996" customHeight="1" thickBot="1" x14ac:dyDescent="0.35">
      <c r="C11" s="11"/>
      <c r="D11" s="11"/>
      <c r="H11" s="70"/>
      <c r="I11" s="70"/>
    </row>
    <row r="12" spans="2:11" ht="15" customHeight="1" x14ac:dyDescent="0.3">
      <c r="B12" s="6" t="s">
        <v>990</v>
      </c>
      <c r="C12" s="66">
        <v>2</v>
      </c>
      <c r="D12" s="68"/>
      <c r="H12" s="70"/>
      <c r="I12" s="70"/>
    </row>
    <row r="13" spans="2:11" ht="15" customHeight="1" x14ac:dyDescent="0.3">
      <c r="C13" s="11"/>
      <c r="D13" s="11"/>
      <c r="H13" s="70"/>
      <c r="I13" s="70"/>
    </row>
    <row r="14" spans="2:11" ht="20.25" x14ac:dyDescent="0.35">
      <c r="B14" s="12" t="s">
        <v>985</v>
      </c>
      <c r="C14" s="11"/>
      <c r="D14" s="11"/>
      <c r="F14" s="12" t="s">
        <v>986</v>
      </c>
    </row>
    <row r="15" spans="2:11" ht="5.0999999999999996" customHeight="1" x14ac:dyDescent="0.3">
      <c r="C15" s="11"/>
      <c r="D15" s="11"/>
    </row>
    <row r="16" spans="2:11" ht="15" customHeight="1" x14ac:dyDescent="0.3">
      <c r="B16" s="1" t="s">
        <v>943</v>
      </c>
      <c r="C16" s="1" t="str">
        <f>+BEREKENING!S28</f>
        <v>Ondernemingspensioenfonds</v>
      </c>
      <c r="D16" s="1" t="str">
        <f>"("&amp;BEREKENING!R21&amp;")"</f>
        <v>(OPF)</v>
      </c>
      <c r="E16" s="13"/>
      <c r="F16" s="4" t="s">
        <v>943</v>
      </c>
      <c r="G16" s="4"/>
      <c r="H16" s="5" t="str">
        <f>+C8</f>
        <v>Ondernemingspensioenfonds</v>
      </c>
      <c r="I16" s="4"/>
    </row>
    <row r="17" spans="2:9" ht="15" customHeight="1" x14ac:dyDescent="0.3">
      <c r="B17" s="1" t="s">
        <v>928</v>
      </c>
      <c r="C17" s="1" t="str">
        <f>+BEREKENING!S29</f>
        <v>Klein</v>
      </c>
      <c r="D17" s="1"/>
      <c r="E17" s="13"/>
      <c r="F17" s="4" t="s">
        <v>928</v>
      </c>
      <c r="G17" s="4"/>
      <c r="H17" s="5" t="str">
        <f>+C10</f>
        <v>Alle</v>
      </c>
      <c r="I17" s="4"/>
    </row>
    <row r="18" spans="2:9" ht="15" customHeight="1" x14ac:dyDescent="0.3">
      <c r="B18" s="1" t="s">
        <v>950</v>
      </c>
      <c r="C18" s="1" t="str">
        <f>+BEREKENING!S30</f>
        <v>Nee</v>
      </c>
      <c r="D18" s="1"/>
      <c r="E18" s="13"/>
      <c r="F18" s="4" t="s">
        <v>947</v>
      </c>
      <c r="G18" s="4"/>
      <c r="H18" s="5">
        <f>+BEREKENING!S40</f>
        <v>179</v>
      </c>
      <c r="I18" s="4"/>
    </row>
    <row r="19" spans="2:9" ht="15" customHeight="1" x14ac:dyDescent="0.3">
      <c r="B19" s="1" t="s">
        <v>949</v>
      </c>
      <c r="C19" s="2">
        <f>+BEREKENING!S32*1000000</f>
        <v>324931000</v>
      </c>
      <c r="D19" s="3" t="str">
        <f>IF(C19=0,"*","")</f>
        <v/>
      </c>
      <c r="E19" s="13"/>
      <c r="F19" s="4" t="str">
        <f>"Aantal "&amp;C16&amp;"en"</f>
        <v>Aantal Ondernemingspensioenfondsen</v>
      </c>
      <c r="G19" s="4"/>
      <c r="H19" s="5">
        <f>VLOOKUP('PENSIOENFONDSEN IN PERSPECTIEF'!C16,BEREKENING!Q5:R10,2,FALSE)</f>
        <v>184</v>
      </c>
      <c r="I19" s="4"/>
    </row>
    <row r="20" spans="2:9" ht="15" customHeight="1" x14ac:dyDescent="0.3">
      <c r="B20" s="1" t="s">
        <v>233</v>
      </c>
      <c r="C20" s="3">
        <f>+BEREKENING!S34</f>
        <v>1.155</v>
      </c>
      <c r="D20" s="3" t="str">
        <f>IF(C20=0,"*",IF(C20&gt;1.5,"**",""))</f>
        <v/>
      </c>
      <c r="E20" s="13"/>
      <c r="F20" s="4" t="s">
        <v>948</v>
      </c>
      <c r="G20" s="4"/>
      <c r="H20" s="5">
        <f>+BEREKENING!R10</f>
        <v>261</v>
      </c>
      <c r="I20" s="4"/>
    </row>
    <row r="21" spans="2:9" ht="15" customHeight="1" x14ac:dyDescent="0.3">
      <c r="B21" s="1" t="s">
        <v>984</v>
      </c>
      <c r="C21" s="3">
        <f>+BEREKENING!S35</f>
        <v>1.1519999999999999</v>
      </c>
      <c r="D21" s="3" t="str">
        <f>IF(C21=0,"*","")</f>
        <v/>
      </c>
      <c r="E21" s="13"/>
      <c r="F21" s="4"/>
      <c r="G21" s="4"/>
      <c r="H21" s="4"/>
      <c r="I21" s="4"/>
    </row>
    <row r="22" spans="2:9" ht="15" customHeight="1" x14ac:dyDescent="0.3">
      <c r="B22" s="62" t="str">
        <f>IF(D20="*","* = Geen nadere cijfers bekend in de opgave door De Nederlandsche Bank.",IF(D20="**","** = Beleidsdekkingsgraad te hoog voor weergave in onderstaande grafieken",""))</f>
        <v/>
      </c>
      <c r="I22" s="14"/>
    </row>
    <row r="23" spans="2:9" ht="15" customHeight="1" x14ac:dyDescent="0.3">
      <c r="I23" s="14"/>
    </row>
    <row r="24" spans="2:9" ht="20.25" x14ac:dyDescent="0.3">
      <c r="B24" s="63" t="str">
        <f>"Vermogenspositie "&amp;BEREKENING!R20&amp;" t.o.v. "&amp;BEREKENING!R21&amp;"-en van vergelijkbare grootte"</f>
        <v>Vermogenspositie Eigen OPF t.o.v. OPF-en van vergelijkbare grootte</v>
      </c>
      <c r="C24" s="63"/>
      <c r="D24" s="63"/>
      <c r="F24" s="63" t="str">
        <f>"Vermogenspositie "&amp;BEREKENING!R20&amp;" t.o.v. "&amp;BEREKENING!R22</f>
        <v>Vermogenspositie Eigen OPF t.o.v. OPF-en (Alle)</v>
      </c>
      <c r="G24" s="63"/>
      <c r="H24" s="63"/>
      <c r="I24" s="63"/>
    </row>
    <row r="25" spans="2:9" ht="15" customHeight="1" x14ac:dyDescent="0.3">
      <c r="B25" s="64" t="str">
        <f>+C12&amp;"e kwartaal 2015"</f>
        <v>2e kwartaal 2015</v>
      </c>
      <c r="C25" s="64"/>
      <c r="D25" s="64"/>
      <c r="E25" s="15"/>
      <c r="F25" s="65" t="str">
        <f>+C12&amp;"e kwartaal 2015"</f>
        <v>2e kwartaal 2015</v>
      </c>
      <c r="G25" s="65"/>
      <c r="H25" s="65"/>
      <c r="I25" s="65"/>
    </row>
    <row r="26" spans="2:9" ht="15" customHeight="1" x14ac:dyDescent="0.3">
      <c r="D26" s="16"/>
      <c r="E26" s="16"/>
    </row>
    <row r="27" spans="2:9" ht="15" customHeight="1" x14ac:dyDescent="0.3">
      <c r="D27" s="17"/>
      <c r="E27" s="17"/>
      <c r="F27" s="17"/>
    </row>
    <row r="31" spans="2:9" ht="4.5" customHeight="1" x14ac:dyDescent="0.3"/>
    <row r="32" spans="2:9" ht="15" customHeight="1" x14ac:dyDescent="0.3">
      <c r="D32" s="18"/>
      <c r="E32" s="18"/>
      <c r="G32" s="17"/>
      <c r="H32" s="17"/>
    </row>
    <row r="33" spans="2:9" ht="15" customHeight="1" x14ac:dyDescent="0.3">
      <c r="D33" s="18"/>
      <c r="E33" s="18"/>
    </row>
    <row r="34" spans="2:9" ht="15" customHeight="1" x14ac:dyDescent="0.3">
      <c r="D34" s="18"/>
      <c r="E34" s="18"/>
    </row>
    <row r="43" spans="2:9" ht="15" customHeight="1" x14ac:dyDescent="0.3">
      <c r="F43" s="16"/>
      <c r="G43" s="14"/>
      <c r="H43" s="19"/>
      <c r="I43" s="20"/>
    </row>
    <row r="44" spans="2:9" ht="15" customHeight="1" x14ac:dyDescent="0.3">
      <c r="F44" s="16"/>
      <c r="G44" s="14"/>
      <c r="H44" s="19"/>
      <c r="I44" s="20"/>
    </row>
    <row r="45" spans="2:9" ht="15" customHeight="1" x14ac:dyDescent="0.3">
      <c r="B45" s="6" t="s">
        <v>992</v>
      </c>
    </row>
    <row r="46" spans="2:9" ht="15" customHeight="1" x14ac:dyDescent="0.3">
      <c r="B46" s="61" t="s">
        <v>994</v>
      </c>
    </row>
    <row r="47" spans="2:9" ht="15" customHeight="1" x14ac:dyDescent="0.3">
      <c r="B47" s="61" t="s">
        <v>993</v>
      </c>
    </row>
  </sheetData>
  <sheetProtection algorithmName="SHA-512" hashValue="eJ08pwHwhpwoSSWJph7/WcYUkECk8BwnJMZ2TVnsZl/M9g8rh9HyVXkgW7WFd6Zwe0LLSZFFhSXuvm0vSQqtTA==" saltValue="hX48KwOYlDbpjFx6rwRkmw==" spinCount="100000" sheet="1" objects="1" scenarios="1" selectLockedCells="1"/>
  <mergeCells count="13">
    <mergeCell ref="H2:I2"/>
    <mergeCell ref="B24:D24"/>
    <mergeCell ref="B25:D25"/>
    <mergeCell ref="F24:I24"/>
    <mergeCell ref="F25:I25"/>
    <mergeCell ref="C3:F3"/>
    <mergeCell ref="C5:F6"/>
    <mergeCell ref="C12:D12"/>
    <mergeCell ref="H5:I9"/>
    <mergeCell ref="H10:I13"/>
    <mergeCell ref="C8:D8"/>
    <mergeCell ref="C10:D10"/>
    <mergeCell ref="H3:I3"/>
  </mergeCells>
  <dataValidations count="1">
    <dataValidation type="list" allowBlank="1" showInputMessage="1" showErrorMessage="1" sqref="D4:E4">
      <formula1>$B$3:$B$272</formula1>
    </dataValidation>
  </dataValidations>
  <hyperlinks>
    <hyperlink ref="H3" r:id="rId1" display="mailto:info@pensioenperspectief.nl"/>
    <hyperlink ref="H2" r:id="rId2"/>
  </hyperlinks>
  <pageMargins left="0.7" right="0.7" top="0.75" bottom="0.75" header="0.3" footer="0.3"/>
  <pageSetup paperSize="9" scale="68" orientation="landscape" r:id="rId3"/>
  <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BEREKENING!$D$4:$D$265</xm:f>
          </x14:formula1>
          <xm:sqref>C4</xm:sqref>
        </x14:dataValidation>
        <x14:dataValidation type="list" allowBlank="1" showInputMessage="1" showErrorMessage="1">
          <x14:formula1>
            <xm:f>BEREKENING!$Q$5:$Q$9</xm:f>
          </x14:formula1>
          <xm:sqref>C9</xm:sqref>
        </x14:dataValidation>
        <x14:dataValidation type="list" allowBlank="1" showInputMessage="1" showErrorMessage="1">
          <x14:formula1>
            <xm:f>BEREKENING!$Q$5:$Q$10</xm:f>
          </x14:formula1>
          <xm:sqref>C8</xm:sqref>
        </x14:dataValidation>
        <x14:dataValidation type="list" allowBlank="1" showInputMessage="1" showErrorMessage="1">
          <x14:formula1>
            <xm:f>BEREKENING!$Q$13:$Q$18</xm:f>
          </x14:formula1>
          <xm:sqref>C10</xm:sqref>
        </x14:dataValidation>
        <x14:dataValidation type="list" allowBlank="1" showInputMessage="1" showErrorMessage="1">
          <x14:formula1>
            <xm:f>BEREKENING!$Q$51:$Q$318</xm:f>
          </x14:formula1>
          <xm:sqref>C3</xm:sqref>
        </x14:dataValidation>
        <x14:dataValidation type="list" allowBlank="1" showInputMessage="1" showErrorMessage="1">
          <x14:formula1>
            <xm:f>BEREKENING!$Q$22:$Q$23</xm:f>
          </x14:formula1>
          <xm:sqref>C12:D12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Q319"/>
  <sheetViews>
    <sheetView showGridLines="0" workbookViewId="0">
      <pane xSplit="1" ySplit="3" topLeftCell="B191" activePane="bottomRight" state="frozen"/>
      <selection pane="topRight" activeCell="B1" sqref="B1"/>
      <selection pane="bottomLeft" activeCell="A4" sqref="A4"/>
      <selection pane="bottomRight" activeCell="C195" sqref="C195"/>
    </sheetView>
  </sheetViews>
  <sheetFormatPr defaultRowHeight="13.5" x14ac:dyDescent="0.25"/>
  <cols>
    <col min="1" max="1" width="46.85546875" style="44" bestFit="1" customWidth="1"/>
    <col min="2" max="2" width="4.140625" style="44" bestFit="1" customWidth="1"/>
    <col min="3" max="3" width="82.140625" style="44" bestFit="1" customWidth="1"/>
    <col min="4" max="4" width="102.7109375" style="22" bestFit="1" customWidth="1"/>
    <col min="5" max="5" width="72.5703125" style="22" bestFit="1" customWidth="1"/>
    <col min="6" max="6" width="25.28515625" style="22" bestFit="1" customWidth="1"/>
    <col min="7" max="7" width="11.85546875" style="22" bestFit="1" customWidth="1"/>
    <col min="8" max="8" width="12.28515625" style="23" bestFit="1" customWidth="1"/>
    <col min="9" max="12" width="12.28515625" style="23" customWidth="1"/>
    <col min="13" max="13" width="11.85546875" style="24" customWidth="1"/>
    <col min="14" max="14" width="11.28515625" style="25" customWidth="1"/>
    <col min="15" max="15" width="11" style="25" customWidth="1"/>
    <col min="16" max="16" width="11.5703125" style="26" customWidth="1"/>
    <col min="17" max="17" width="23.28515625" style="27" customWidth="1"/>
    <col min="18" max="18" width="20.28515625" style="28" customWidth="1"/>
    <col min="19" max="19" width="22.85546875" style="29" bestFit="1" customWidth="1"/>
    <col min="20" max="20" width="13.7109375" style="22" customWidth="1"/>
    <col min="21" max="21" width="9.28515625" style="22" bestFit="1" customWidth="1"/>
    <col min="22" max="22" width="13.140625" style="44" customWidth="1"/>
    <col min="23" max="23" width="12.5703125" style="44" customWidth="1"/>
    <col min="24" max="24" width="12.85546875" style="44" customWidth="1"/>
    <col min="25" max="25" width="9.28515625" style="44" bestFit="1" customWidth="1"/>
    <col min="26" max="26" width="12.85546875" style="44" customWidth="1"/>
    <col min="27" max="27" width="12.5703125" style="44" customWidth="1"/>
    <col min="28" max="28" width="14.5703125" style="44" customWidth="1"/>
    <col min="29" max="29" width="15" style="44" customWidth="1"/>
    <col min="30" max="30" width="12.7109375" style="44" customWidth="1"/>
    <col min="31" max="31" width="12.28515625" style="44" customWidth="1"/>
    <col min="32" max="32" width="13.5703125" style="44" customWidth="1"/>
    <col min="33" max="33" width="10.42578125" style="44" customWidth="1"/>
    <col min="34" max="34" width="13" style="44" customWidth="1"/>
    <col min="35" max="35" width="11.42578125" style="44" customWidth="1"/>
    <col min="36" max="36" width="12.140625" style="44" customWidth="1"/>
    <col min="37" max="37" width="9.28515625" style="44" bestFit="1" customWidth="1"/>
    <col min="38" max="38" width="12.140625" style="44" customWidth="1"/>
    <col min="39" max="39" width="11.85546875" style="44" customWidth="1"/>
    <col min="40" max="40" width="11.7109375" style="44" bestFit="1" customWidth="1"/>
    <col min="41" max="41" width="9.28515625" style="44" bestFit="1" customWidth="1"/>
    <col min="42" max="42" width="11.85546875" style="44" customWidth="1"/>
    <col min="43" max="43" width="12.7109375" style="44" customWidth="1"/>
    <col min="44" max="16384" width="9.140625" style="44"/>
  </cols>
  <sheetData>
    <row r="1" spans="1:43" s="21" customFormat="1" ht="15" x14ac:dyDescent="0.3">
      <c r="D1" s="22"/>
      <c r="E1" s="22"/>
      <c r="F1" s="22"/>
      <c r="G1" s="22"/>
      <c r="H1" s="23"/>
      <c r="I1" s="72" t="s">
        <v>979</v>
      </c>
      <c r="J1" s="73"/>
      <c r="K1" s="73"/>
      <c r="L1" s="74"/>
      <c r="M1" s="72" t="s">
        <v>958</v>
      </c>
      <c r="N1" s="73"/>
      <c r="O1" s="73"/>
      <c r="P1" s="74"/>
      <c r="Q1" s="72" t="s">
        <v>954</v>
      </c>
      <c r="R1" s="73"/>
      <c r="S1" s="74"/>
      <c r="T1" s="75" t="s">
        <v>934</v>
      </c>
      <c r="U1" s="76"/>
      <c r="V1" s="76"/>
      <c r="W1" s="76"/>
      <c r="X1" s="75" t="s">
        <v>935</v>
      </c>
      <c r="Y1" s="76"/>
      <c r="Z1" s="76"/>
      <c r="AA1" s="76"/>
      <c r="AB1" s="75" t="s">
        <v>939</v>
      </c>
      <c r="AC1" s="76"/>
      <c r="AD1" s="76"/>
      <c r="AE1" s="76"/>
      <c r="AF1" s="75" t="s">
        <v>940</v>
      </c>
      <c r="AG1" s="76"/>
      <c r="AH1" s="76"/>
      <c r="AI1" s="76"/>
      <c r="AJ1" s="75" t="s">
        <v>938</v>
      </c>
      <c r="AK1" s="76"/>
      <c r="AL1" s="76"/>
      <c r="AM1" s="76"/>
      <c r="AN1" s="75" t="s">
        <v>941</v>
      </c>
      <c r="AO1" s="76"/>
      <c r="AP1" s="76"/>
      <c r="AQ1" s="76"/>
    </row>
    <row r="2" spans="1:43" s="21" customFormat="1" x14ac:dyDescent="0.25">
      <c r="D2" s="22"/>
      <c r="E2" s="22"/>
      <c r="F2" s="22"/>
      <c r="G2" s="22"/>
      <c r="H2" s="23"/>
      <c r="I2" s="24"/>
      <c r="J2" s="25"/>
      <c r="K2" s="25"/>
      <c r="L2" s="26"/>
      <c r="M2" s="24"/>
      <c r="N2" s="25"/>
      <c r="O2" s="25"/>
      <c r="P2" s="26"/>
      <c r="Q2" s="27"/>
      <c r="R2" s="28"/>
      <c r="S2" s="29"/>
      <c r="T2" s="22"/>
      <c r="U2" s="22"/>
      <c r="AB2" s="22"/>
      <c r="AC2" s="22"/>
      <c r="AJ2" s="22"/>
      <c r="AK2" s="22"/>
    </row>
    <row r="3" spans="1:43" s="35" customFormat="1" ht="39.75" customHeight="1" x14ac:dyDescent="0.2">
      <c r="A3" s="30" t="s">
        <v>973</v>
      </c>
      <c r="B3" s="30" t="s">
        <v>974</v>
      </c>
      <c r="C3" s="30" t="s">
        <v>953</v>
      </c>
      <c r="D3" s="30" t="s">
        <v>946</v>
      </c>
      <c r="E3" s="30" t="s">
        <v>264</v>
      </c>
      <c r="F3" s="31" t="s">
        <v>265</v>
      </c>
      <c r="G3" s="31" t="s">
        <v>925</v>
      </c>
      <c r="H3" s="31" t="s">
        <v>920</v>
      </c>
      <c r="I3" s="32" t="s">
        <v>949</v>
      </c>
      <c r="J3" s="33" t="s">
        <v>961</v>
      </c>
      <c r="K3" s="33" t="s">
        <v>959</v>
      </c>
      <c r="L3" s="34" t="s">
        <v>960</v>
      </c>
      <c r="M3" s="32" t="s">
        <v>949</v>
      </c>
      <c r="N3" s="33" t="s">
        <v>961</v>
      </c>
      <c r="O3" s="33" t="s">
        <v>959</v>
      </c>
      <c r="P3" s="34" t="s">
        <v>960</v>
      </c>
      <c r="Q3" s="32"/>
      <c r="R3" s="33"/>
      <c r="S3" s="34"/>
      <c r="T3" s="31" t="s">
        <v>921</v>
      </c>
      <c r="U3" s="31" t="s">
        <v>927</v>
      </c>
      <c r="V3" s="31" t="s">
        <v>989</v>
      </c>
      <c r="W3" s="31" t="s">
        <v>984</v>
      </c>
      <c r="X3" s="31" t="s">
        <v>921</v>
      </c>
      <c r="Y3" s="31" t="s">
        <v>927</v>
      </c>
      <c r="Z3" s="31" t="s">
        <v>989</v>
      </c>
      <c r="AA3" s="31" t="s">
        <v>984</v>
      </c>
      <c r="AB3" s="31" t="s">
        <v>921</v>
      </c>
      <c r="AC3" s="31" t="s">
        <v>927</v>
      </c>
      <c r="AD3" s="31" t="s">
        <v>989</v>
      </c>
      <c r="AE3" s="31" t="s">
        <v>984</v>
      </c>
      <c r="AF3" s="31" t="s">
        <v>921</v>
      </c>
      <c r="AG3" s="31" t="s">
        <v>927</v>
      </c>
      <c r="AH3" s="31" t="s">
        <v>989</v>
      </c>
      <c r="AI3" s="31" t="s">
        <v>984</v>
      </c>
      <c r="AJ3" s="31" t="s">
        <v>921</v>
      </c>
      <c r="AK3" s="31" t="s">
        <v>927</v>
      </c>
      <c r="AL3" s="31" t="s">
        <v>989</v>
      </c>
      <c r="AM3" s="31" t="s">
        <v>988</v>
      </c>
      <c r="AN3" s="31" t="s">
        <v>921</v>
      </c>
      <c r="AO3" s="31" t="s">
        <v>927</v>
      </c>
      <c r="AP3" s="31" t="s">
        <v>989</v>
      </c>
      <c r="AQ3" s="31" t="s">
        <v>984</v>
      </c>
    </row>
    <row r="4" spans="1:43" ht="15" customHeight="1" x14ac:dyDescent="0.25">
      <c r="A4" s="22" t="s">
        <v>205</v>
      </c>
      <c r="B4" s="22">
        <v>3</v>
      </c>
      <c r="C4" s="22" t="s">
        <v>463</v>
      </c>
      <c r="D4" s="22" t="s">
        <v>462</v>
      </c>
      <c r="E4" s="22" t="s">
        <v>464</v>
      </c>
      <c r="F4" s="22" t="s">
        <v>269</v>
      </c>
      <c r="G4" s="22" t="s">
        <v>929</v>
      </c>
      <c r="H4" s="23" t="s">
        <v>968</v>
      </c>
      <c r="I4" s="36">
        <v>358552</v>
      </c>
      <c r="J4" s="37">
        <v>1.0497737556561086</v>
      </c>
      <c r="K4" s="37">
        <v>1.1599999999999999</v>
      </c>
      <c r="L4" s="38">
        <v>1.105</v>
      </c>
      <c r="M4" s="36">
        <v>324931</v>
      </c>
      <c r="N4" s="37">
        <v>1.0026041666666667</v>
      </c>
      <c r="O4" s="37">
        <v>1.155</v>
      </c>
      <c r="P4" s="38">
        <v>1.1519999999999999</v>
      </c>
      <c r="Q4" s="39" t="s">
        <v>965</v>
      </c>
      <c r="R4" s="40"/>
      <c r="S4" s="41"/>
      <c r="T4" s="42">
        <f>IF(AND($F4=$S$28,$G4=$S$29),IF($S$31=1,$I4,$M4),0)</f>
        <v>324931</v>
      </c>
      <c r="U4" s="43">
        <f>IF(AND($F4=$S$28,$G4=$S$29),IF($S$31=1,$J4,$N4),0)</f>
        <v>1.0026041666666667</v>
      </c>
      <c r="V4" s="43">
        <f>IF(AND($F4=$S$28,$G4=$S$29),IF($S$31=1,$K4,$O4),0)</f>
        <v>1.155</v>
      </c>
      <c r="W4" s="43">
        <f>IF(AND($F4=$S$28,$G4=$S$29),IF($S$31=1,$L4,$P4),0)</f>
        <v>1.1519999999999999</v>
      </c>
      <c r="X4" s="42">
        <f>IF(AND(OR($F4=$S$38,$S$38="Alle"),OR($G4=$S$39,$S$39="Alle")),IF($S$31=1,$I4,$M4),0)</f>
        <v>324931</v>
      </c>
      <c r="Y4" s="43">
        <f>IF(AND(OR($F4=$S$38,$S$38="Alle"),OR($G4=$S$39,$S$39="Alle")),IF($S$31=1,$J4,$N4),0)</f>
        <v>1.0026041666666667</v>
      </c>
      <c r="Z4" s="43">
        <f>IF(AND(OR($F4=$S$38,$S$38="Alle"),OR($G4=$S$39,$S$39="Alle")),IF($S$31=1,$K4,$O4),0)</f>
        <v>1.155</v>
      </c>
      <c r="AA4" s="43">
        <f>IF(AND(OR($F4=$S$38,$S$38="Alle"),OR($G4=$S$39,$S$39="Alle")),IF($S$31=1,$L4,$P4),0)</f>
        <v>1.1519999999999999</v>
      </c>
      <c r="AB4" s="42">
        <f>IF($U4&gt;=100%,T4,0)</f>
        <v>324931</v>
      </c>
      <c r="AC4" s="43">
        <f>IF($U4&gt;=100%,U4,0)</f>
        <v>1.0026041666666667</v>
      </c>
      <c r="AD4" s="43">
        <f>IF($U4&gt;=100%,V4,0)</f>
        <v>1.155</v>
      </c>
      <c r="AE4" s="43">
        <f>IF($U4&gt;=100%,W4,0)</f>
        <v>1.1519999999999999</v>
      </c>
      <c r="AF4" s="42">
        <f>IF($Y4&gt;=100%,X4,0)</f>
        <v>324931</v>
      </c>
      <c r="AG4" s="43">
        <f>IF($Y4&gt;=100%,Y4,0)</f>
        <v>1.0026041666666667</v>
      </c>
      <c r="AH4" s="43">
        <f>IF($Y4&gt;=100%,Z4,0)</f>
        <v>1.155</v>
      </c>
      <c r="AI4" s="43">
        <f>IF($Y4&gt;=100%,AA4,0)</f>
        <v>1.1519999999999999</v>
      </c>
      <c r="AJ4" s="42">
        <f>IF($U4&gt;=100%,0,T4)</f>
        <v>0</v>
      </c>
      <c r="AK4" s="43">
        <f>IF($U4&gt;=100%,0,U4)</f>
        <v>0</v>
      </c>
      <c r="AL4" s="43">
        <f>IF($U4&gt;=100%,0,V4)</f>
        <v>0</v>
      </c>
      <c r="AM4" s="43">
        <f>IF($U4&gt;=100%,0,W4)</f>
        <v>0</v>
      </c>
      <c r="AN4" s="42">
        <f>IF($Y4&gt;=100%,0,X4)</f>
        <v>0</v>
      </c>
      <c r="AO4" s="43">
        <f>IF($Y4&gt;=100%,0,Y4)</f>
        <v>0</v>
      </c>
      <c r="AP4" s="43">
        <f>IF($Y4&gt;=100%,0,Z4)</f>
        <v>0</v>
      </c>
      <c r="AQ4" s="43">
        <f>IF($Y4&gt;=100%,0,AA4)</f>
        <v>0</v>
      </c>
    </row>
    <row r="5" spans="1:43" ht="15" customHeight="1" x14ac:dyDescent="0.25">
      <c r="A5" s="22" t="s">
        <v>50</v>
      </c>
      <c r="B5" s="22">
        <v>4</v>
      </c>
      <c r="C5" s="22" t="s">
        <v>800</v>
      </c>
      <c r="D5" s="22" t="s">
        <v>799</v>
      </c>
      <c r="E5" s="22" t="s">
        <v>801</v>
      </c>
      <c r="F5" s="22" t="s">
        <v>269</v>
      </c>
      <c r="G5" s="22" t="s">
        <v>926</v>
      </c>
      <c r="H5" s="23" t="s">
        <v>968</v>
      </c>
      <c r="I5" s="36">
        <v>26539744</v>
      </c>
      <c r="J5" s="37">
        <v>1.04</v>
      </c>
      <c r="K5" s="37">
        <v>1.248</v>
      </c>
      <c r="L5" s="38">
        <v>1.2</v>
      </c>
      <c r="M5" s="36">
        <v>23346612</v>
      </c>
      <c r="N5" s="37">
        <v>1.0466666666666666</v>
      </c>
      <c r="O5" s="37">
        <v>1.256</v>
      </c>
      <c r="P5" s="38">
        <v>1.2</v>
      </c>
      <c r="Q5" s="27" t="s">
        <v>269</v>
      </c>
      <c r="R5" s="45">
        <f>COUNTIF($F$4:$F$265,Q5)</f>
        <v>184</v>
      </c>
      <c r="S5" s="29" t="s">
        <v>923</v>
      </c>
      <c r="T5" s="42">
        <f t="shared" ref="T5:T68" si="0">IF(AND($F5=$S$28,$G5=$S$29),IF($S$31=1,$I5,$M5),0)</f>
        <v>0</v>
      </c>
      <c r="U5" s="43">
        <f t="shared" ref="U5:U68" si="1">IF(AND($F5=$S$28,$G5=$S$29),IF($S$31=1,$J5,$N5),0)</f>
        <v>0</v>
      </c>
      <c r="V5" s="43">
        <f t="shared" ref="V5:V68" si="2">IF(AND($F5=$S$28,$G5=$S$29),IF($S$31=1,$K5,$O5),0)</f>
        <v>0</v>
      </c>
      <c r="W5" s="43">
        <f t="shared" ref="W5:W68" si="3">IF(AND($F5=$S$28,$G5=$S$29),IF($S$31=1,$L5,$P5),0)</f>
        <v>0</v>
      </c>
      <c r="X5" s="42">
        <f t="shared" ref="X5:X68" si="4">IF(AND(OR($F5=$S$38,$S$38="Alle"),OR($G5=$S$39,$S$39="Alle")),IF($S$31=1,$I5,$M5),0)</f>
        <v>23346612</v>
      </c>
      <c r="Y5" s="43">
        <f t="shared" ref="Y5:Y68" si="5">IF(AND(OR($F5=$S$38,$S$38="Alle"),OR($G5=$S$39,$S$39="Alle")),IF($S$31=1,$J5,$N5),0)</f>
        <v>1.0466666666666666</v>
      </c>
      <c r="Z5" s="43">
        <f t="shared" ref="Z5:Z68" si="6">IF(AND(OR($F5=$S$38,$S$38="Alle"),OR($G5=$S$39,$S$39="Alle")),IF($S$31=1,$K5,$O5),0)</f>
        <v>1.256</v>
      </c>
      <c r="AA5" s="43">
        <f t="shared" ref="AA5:AA68" si="7">IF(AND(OR($F5=$S$38,$S$38="Alle"),OR($G5=$S$39,$S$39="Alle")),IF($S$31=1,$L5,$P5),0)</f>
        <v>1.2</v>
      </c>
      <c r="AB5" s="42">
        <f t="shared" ref="AB5:AB68" si="8">IF($U5&gt;=100%,T5,0)</f>
        <v>0</v>
      </c>
      <c r="AC5" s="43">
        <f t="shared" ref="AC5:AC68" si="9">IF($U5&gt;=100%,U5,0)</f>
        <v>0</v>
      </c>
      <c r="AD5" s="43">
        <f t="shared" ref="AD5:AD68" si="10">IF($U5&gt;=100%,V5,0)</f>
        <v>0</v>
      </c>
      <c r="AE5" s="43">
        <f t="shared" ref="AE5:AE68" si="11">IF($U5&gt;=100%,W5,0)</f>
        <v>0</v>
      </c>
      <c r="AF5" s="42">
        <f t="shared" ref="AF5:AF68" si="12">IF($Y5&gt;=100%,X5,0)</f>
        <v>23346612</v>
      </c>
      <c r="AG5" s="43">
        <f t="shared" ref="AG5:AG68" si="13">IF($Y5&gt;=100%,Y5,0)</f>
        <v>1.0466666666666666</v>
      </c>
      <c r="AH5" s="43">
        <f t="shared" ref="AH5:AH68" si="14">IF($Y5&gt;=100%,Z5,0)</f>
        <v>1.256</v>
      </c>
      <c r="AI5" s="43">
        <f t="shared" ref="AI5:AI68" si="15">IF($Y5&gt;=100%,AA5,0)</f>
        <v>1.2</v>
      </c>
      <c r="AJ5" s="42">
        <f t="shared" ref="AJ5:AJ68" si="16">IF($U5&gt;=100%,0,T5)</f>
        <v>0</v>
      </c>
      <c r="AK5" s="43">
        <f t="shared" ref="AK5:AK68" si="17">IF($U5&gt;=100%,0,U5)</f>
        <v>0</v>
      </c>
      <c r="AL5" s="43">
        <f t="shared" ref="AL5:AL68" si="18">IF($U5&gt;=100%,0,V5)</f>
        <v>0</v>
      </c>
      <c r="AM5" s="43">
        <f t="shared" ref="AM5:AM68" si="19">IF($U5&gt;=100%,0,W5)</f>
        <v>0</v>
      </c>
      <c r="AN5" s="42">
        <f t="shared" ref="AN5:AN68" si="20">IF($Y5&gt;=100%,0,X5)</f>
        <v>0</v>
      </c>
      <c r="AO5" s="43">
        <f t="shared" ref="AO5:AO68" si="21">IF($Y5&gt;=100%,0,Y5)</f>
        <v>0</v>
      </c>
      <c r="AP5" s="43">
        <f t="shared" ref="AP5:AP68" si="22">IF($Y5&gt;=100%,0,Z5)</f>
        <v>0</v>
      </c>
      <c r="AQ5" s="43">
        <f t="shared" ref="AQ5:AQ68" si="23">IF($Y5&gt;=100%,0,AA5)</f>
        <v>0</v>
      </c>
    </row>
    <row r="6" spans="1:43" ht="15" customHeight="1" x14ac:dyDescent="0.25">
      <c r="A6" s="22" t="s">
        <v>10</v>
      </c>
      <c r="B6" s="22">
        <v>5</v>
      </c>
      <c r="C6" s="22" t="s">
        <v>466</v>
      </c>
      <c r="D6" s="22" t="s">
        <v>465</v>
      </c>
      <c r="E6" s="22" t="s">
        <v>467</v>
      </c>
      <c r="F6" s="22" t="s">
        <v>942</v>
      </c>
      <c r="G6" s="22" t="s">
        <v>931</v>
      </c>
      <c r="H6" s="23" t="s">
        <v>969</v>
      </c>
      <c r="I6" s="36">
        <v>372752000</v>
      </c>
      <c r="J6" s="37">
        <v>0.80723839496459493</v>
      </c>
      <c r="K6" s="37">
        <v>1.026</v>
      </c>
      <c r="L6" s="38">
        <v>1.2709999999999999</v>
      </c>
      <c r="M6" s="36">
        <v>356149000</v>
      </c>
      <c r="N6" s="37">
        <v>0.79017160686427446</v>
      </c>
      <c r="O6" s="37">
        <v>1.0129999999999999</v>
      </c>
      <c r="P6" s="38">
        <v>1.282</v>
      </c>
      <c r="Q6" s="27" t="s">
        <v>942</v>
      </c>
      <c r="R6" s="45">
        <f>COUNTIF($F$4:$F$265,Q6)</f>
        <v>58</v>
      </c>
      <c r="S6" s="29" t="s">
        <v>924</v>
      </c>
      <c r="T6" s="42">
        <f t="shared" si="0"/>
        <v>0</v>
      </c>
      <c r="U6" s="43">
        <f t="shared" si="1"/>
        <v>0</v>
      </c>
      <c r="V6" s="43">
        <f t="shared" si="2"/>
        <v>0</v>
      </c>
      <c r="W6" s="43">
        <f t="shared" si="3"/>
        <v>0</v>
      </c>
      <c r="X6" s="42">
        <f t="shared" si="4"/>
        <v>0</v>
      </c>
      <c r="Y6" s="43">
        <f t="shared" si="5"/>
        <v>0</v>
      </c>
      <c r="Z6" s="43">
        <f t="shared" si="6"/>
        <v>0</v>
      </c>
      <c r="AA6" s="43">
        <f t="shared" si="7"/>
        <v>0</v>
      </c>
      <c r="AB6" s="42">
        <f t="shared" si="8"/>
        <v>0</v>
      </c>
      <c r="AC6" s="43">
        <f t="shared" si="9"/>
        <v>0</v>
      </c>
      <c r="AD6" s="43">
        <f t="shared" si="10"/>
        <v>0</v>
      </c>
      <c r="AE6" s="43">
        <f t="shared" si="11"/>
        <v>0</v>
      </c>
      <c r="AF6" s="42">
        <f t="shared" si="12"/>
        <v>0</v>
      </c>
      <c r="AG6" s="43">
        <f t="shared" si="13"/>
        <v>0</v>
      </c>
      <c r="AH6" s="43">
        <f t="shared" si="14"/>
        <v>0</v>
      </c>
      <c r="AI6" s="43">
        <f t="shared" si="15"/>
        <v>0</v>
      </c>
      <c r="AJ6" s="42">
        <f t="shared" si="16"/>
        <v>0</v>
      </c>
      <c r="AK6" s="43">
        <f t="shared" si="17"/>
        <v>0</v>
      </c>
      <c r="AL6" s="43">
        <f t="shared" si="18"/>
        <v>0</v>
      </c>
      <c r="AM6" s="43">
        <f t="shared" si="19"/>
        <v>0</v>
      </c>
      <c r="AN6" s="42">
        <f t="shared" si="20"/>
        <v>0</v>
      </c>
      <c r="AO6" s="43">
        <f t="shared" si="21"/>
        <v>0</v>
      </c>
      <c r="AP6" s="43">
        <f t="shared" si="22"/>
        <v>0</v>
      </c>
      <c r="AQ6" s="43">
        <f t="shared" si="23"/>
        <v>0</v>
      </c>
    </row>
    <row r="7" spans="1:43" ht="15" customHeight="1" x14ac:dyDescent="0.25">
      <c r="A7" s="22" t="s">
        <v>107</v>
      </c>
      <c r="B7" s="22">
        <v>6</v>
      </c>
      <c r="C7" s="22" t="s">
        <v>824</v>
      </c>
      <c r="D7" s="22" t="s">
        <v>823</v>
      </c>
      <c r="E7" s="22" t="s">
        <v>320</v>
      </c>
      <c r="F7" s="22" t="s">
        <v>942</v>
      </c>
      <c r="G7" s="22" t="s">
        <v>929</v>
      </c>
      <c r="H7" s="23" t="s">
        <v>969</v>
      </c>
      <c r="I7" s="36">
        <v>391283</v>
      </c>
      <c r="J7" s="37">
        <v>0.99601196410767712</v>
      </c>
      <c r="K7" s="37">
        <v>0.999</v>
      </c>
      <c r="L7" s="38">
        <v>1.0029999999999999</v>
      </c>
      <c r="M7" s="36">
        <v>334257</v>
      </c>
      <c r="N7" s="37">
        <v>0.99105367793240551</v>
      </c>
      <c r="O7" s="37">
        <v>0.997</v>
      </c>
      <c r="P7" s="38">
        <v>1.006</v>
      </c>
      <c r="Q7" s="27" t="s">
        <v>621</v>
      </c>
      <c r="R7" s="45">
        <f>COUNTIF($F$4:$F$265,Q7)</f>
        <v>8</v>
      </c>
      <c r="S7" s="29" t="s">
        <v>621</v>
      </c>
      <c r="T7" s="42">
        <f t="shared" si="0"/>
        <v>0</v>
      </c>
      <c r="U7" s="43">
        <f t="shared" si="1"/>
        <v>0</v>
      </c>
      <c r="V7" s="43">
        <f t="shared" si="2"/>
        <v>0</v>
      </c>
      <c r="W7" s="43">
        <f t="shared" si="3"/>
        <v>0</v>
      </c>
      <c r="X7" s="42">
        <f t="shared" si="4"/>
        <v>0</v>
      </c>
      <c r="Y7" s="43">
        <f t="shared" si="5"/>
        <v>0</v>
      </c>
      <c r="Z7" s="43">
        <f t="shared" si="6"/>
        <v>0</v>
      </c>
      <c r="AA7" s="43">
        <f t="shared" si="7"/>
        <v>0</v>
      </c>
      <c r="AB7" s="42">
        <f t="shared" si="8"/>
        <v>0</v>
      </c>
      <c r="AC7" s="43">
        <f t="shared" si="9"/>
        <v>0</v>
      </c>
      <c r="AD7" s="43">
        <f t="shared" si="10"/>
        <v>0</v>
      </c>
      <c r="AE7" s="43">
        <f t="shared" si="11"/>
        <v>0</v>
      </c>
      <c r="AF7" s="42">
        <f t="shared" si="12"/>
        <v>0</v>
      </c>
      <c r="AG7" s="43">
        <f t="shared" si="13"/>
        <v>0</v>
      </c>
      <c r="AH7" s="43">
        <f t="shared" si="14"/>
        <v>0</v>
      </c>
      <c r="AI7" s="43">
        <f t="shared" si="15"/>
        <v>0</v>
      </c>
      <c r="AJ7" s="42">
        <f t="shared" si="16"/>
        <v>0</v>
      </c>
      <c r="AK7" s="43">
        <f t="shared" si="17"/>
        <v>0</v>
      </c>
      <c r="AL7" s="43">
        <f t="shared" si="18"/>
        <v>0</v>
      </c>
      <c r="AM7" s="43">
        <f t="shared" si="19"/>
        <v>0</v>
      </c>
      <c r="AN7" s="42">
        <f t="shared" si="20"/>
        <v>0</v>
      </c>
      <c r="AO7" s="43">
        <f t="shared" si="21"/>
        <v>0</v>
      </c>
      <c r="AP7" s="43">
        <f t="shared" si="22"/>
        <v>0</v>
      </c>
      <c r="AQ7" s="43">
        <f t="shared" si="23"/>
        <v>0</v>
      </c>
    </row>
    <row r="8" spans="1:43" ht="15" customHeight="1" x14ac:dyDescent="0.25">
      <c r="A8" s="22" t="s">
        <v>218</v>
      </c>
      <c r="B8" s="22">
        <v>270</v>
      </c>
      <c r="C8" s="22" t="s">
        <v>468</v>
      </c>
      <c r="D8" s="22" t="s">
        <v>468</v>
      </c>
      <c r="E8" s="22" t="s">
        <v>314</v>
      </c>
      <c r="F8" s="22" t="s">
        <v>269</v>
      </c>
      <c r="G8" s="22" t="s">
        <v>926</v>
      </c>
      <c r="H8" s="23" t="s">
        <v>968</v>
      </c>
      <c r="I8" s="36">
        <v>6548064</v>
      </c>
      <c r="J8" s="37">
        <v>1.0920353982300885</v>
      </c>
      <c r="K8" s="37">
        <v>1.234</v>
      </c>
      <c r="L8" s="38">
        <v>1.1299999999999999</v>
      </c>
      <c r="M8" s="36">
        <v>5918074</v>
      </c>
      <c r="N8" s="37">
        <v>1.0714908456843941</v>
      </c>
      <c r="O8" s="37">
        <v>1.2290000000000001</v>
      </c>
      <c r="P8" s="38">
        <v>1.147</v>
      </c>
      <c r="Q8" s="27" t="s">
        <v>418</v>
      </c>
      <c r="R8" s="45">
        <f>COUNTIF($F$4:$F$265,Q8)</f>
        <v>1</v>
      </c>
      <c r="S8" s="29" t="s">
        <v>418</v>
      </c>
      <c r="T8" s="42">
        <f t="shared" si="0"/>
        <v>0</v>
      </c>
      <c r="U8" s="43">
        <f t="shared" si="1"/>
        <v>0</v>
      </c>
      <c r="V8" s="43">
        <f t="shared" si="2"/>
        <v>0</v>
      </c>
      <c r="W8" s="43">
        <f t="shared" si="3"/>
        <v>0</v>
      </c>
      <c r="X8" s="42">
        <f t="shared" si="4"/>
        <v>5918074</v>
      </c>
      <c r="Y8" s="43">
        <f t="shared" si="5"/>
        <v>1.0714908456843941</v>
      </c>
      <c r="Z8" s="43">
        <f t="shared" si="6"/>
        <v>1.2290000000000001</v>
      </c>
      <c r="AA8" s="43">
        <f t="shared" si="7"/>
        <v>1.147</v>
      </c>
      <c r="AB8" s="42">
        <f t="shared" si="8"/>
        <v>0</v>
      </c>
      <c r="AC8" s="43">
        <f t="shared" si="9"/>
        <v>0</v>
      </c>
      <c r="AD8" s="43">
        <f t="shared" si="10"/>
        <v>0</v>
      </c>
      <c r="AE8" s="43">
        <f t="shared" si="11"/>
        <v>0</v>
      </c>
      <c r="AF8" s="42">
        <f t="shared" si="12"/>
        <v>5918074</v>
      </c>
      <c r="AG8" s="43">
        <f t="shared" si="13"/>
        <v>1.0714908456843941</v>
      </c>
      <c r="AH8" s="43">
        <f t="shared" si="14"/>
        <v>1.2290000000000001</v>
      </c>
      <c r="AI8" s="43">
        <f t="shared" si="15"/>
        <v>1.147</v>
      </c>
      <c r="AJ8" s="42">
        <f t="shared" si="16"/>
        <v>0</v>
      </c>
      <c r="AK8" s="43">
        <f t="shared" si="17"/>
        <v>0</v>
      </c>
      <c r="AL8" s="43">
        <f t="shared" si="18"/>
        <v>0</v>
      </c>
      <c r="AM8" s="43">
        <f t="shared" si="19"/>
        <v>0</v>
      </c>
      <c r="AN8" s="42">
        <f t="shared" si="20"/>
        <v>0</v>
      </c>
      <c r="AO8" s="43">
        <f t="shared" si="21"/>
        <v>0</v>
      </c>
      <c r="AP8" s="43">
        <f t="shared" si="22"/>
        <v>0</v>
      </c>
      <c r="AQ8" s="43">
        <f t="shared" si="23"/>
        <v>0</v>
      </c>
    </row>
    <row r="9" spans="1:43" ht="15" customHeight="1" x14ac:dyDescent="0.25">
      <c r="A9" s="22" t="s">
        <v>229</v>
      </c>
      <c r="B9" s="22">
        <v>272</v>
      </c>
      <c r="C9" s="22" t="s">
        <v>495</v>
      </c>
      <c r="D9" s="22" t="s">
        <v>495</v>
      </c>
      <c r="E9" s="22" t="s">
        <v>496</v>
      </c>
      <c r="F9" s="22" t="s">
        <v>269</v>
      </c>
      <c r="G9" s="22" t="s">
        <v>929</v>
      </c>
      <c r="H9" s="23" t="s">
        <v>968</v>
      </c>
      <c r="I9" s="36">
        <v>181121</v>
      </c>
      <c r="J9" s="37">
        <v>0.897071129707113</v>
      </c>
      <c r="K9" s="37">
        <v>1.0720000000000001</v>
      </c>
      <c r="L9" s="38">
        <v>1.1950000000000001</v>
      </c>
      <c r="M9" s="36">
        <v>153694</v>
      </c>
      <c r="N9" s="37">
        <v>0.89074228523769805</v>
      </c>
      <c r="O9" s="37">
        <v>1.0680000000000001</v>
      </c>
      <c r="P9" s="38">
        <v>1.1990000000000001</v>
      </c>
      <c r="Q9" s="27" t="s">
        <v>400</v>
      </c>
      <c r="R9" s="45">
        <f>COUNTIF($F$4:$F$265,Q9)</f>
        <v>10</v>
      </c>
      <c r="S9" s="29" t="s">
        <v>936</v>
      </c>
      <c r="T9" s="42">
        <f t="shared" si="0"/>
        <v>153694</v>
      </c>
      <c r="U9" s="43">
        <f t="shared" si="1"/>
        <v>0.89074228523769805</v>
      </c>
      <c r="V9" s="43">
        <f t="shared" si="2"/>
        <v>1.0680000000000001</v>
      </c>
      <c r="W9" s="43">
        <f t="shared" si="3"/>
        <v>1.1990000000000001</v>
      </c>
      <c r="X9" s="42">
        <f t="shared" si="4"/>
        <v>153694</v>
      </c>
      <c r="Y9" s="43">
        <f t="shared" si="5"/>
        <v>0.89074228523769805</v>
      </c>
      <c r="Z9" s="43">
        <f t="shared" si="6"/>
        <v>1.0680000000000001</v>
      </c>
      <c r="AA9" s="43">
        <f t="shared" si="7"/>
        <v>1.1990000000000001</v>
      </c>
      <c r="AB9" s="42">
        <f t="shared" si="8"/>
        <v>0</v>
      </c>
      <c r="AC9" s="43">
        <f t="shared" si="9"/>
        <v>0</v>
      </c>
      <c r="AD9" s="43">
        <f t="shared" si="10"/>
        <v>0</v>
      </c>
      <c r="AE9" s="43">
        <f t="shared" si="11"/>
        <v>0</v>
      </c>
      <c r="AF9" s="42">
        <f t="shared" si="12"/>
        <v>0</v>
      </c>
      <c r="AG9" s="43">
        <f t="shared" si="13"/>
        <v>0</v>
      </c>
      <c r="AH9" s="43">
        <f t="shared" si="14"/>
        <v>0</v>
      </c>
      <c r="AI9" s="43">
        <f t="shared" si="15"/>
        <v>0</v>
      </c>
      <c r="AJ9" s="42">
        <f t="shared" si="16"/>
        <v>153694</v>
      </c>
      <c r="AK9" s="43">
        <f t="shared" si="17"/>
        <v>0.89074228523769805</v>
      </c>
      <c r="AL9" s="43">
        <f t="shared" si="18"/>
        <v>1.0680000000000001</v>
      </c>
      <c r="AM9" s="43">
        <f t="shared" si="19"/>
        <v>1.1990000000000001</v>
      </c>
      <c r="AN9" s="42">
        <f t="shared" si="20"/>
        <v>153694</v>
      </c>
      <c r="AO9" s="43">
        <f t="shared" si="21"/>
        <v>0.89074228523769805</v>
      </c>
      <c r="AP9" s="43">
        <f t="shared" si="22"/>
        <v>1.0680000000000001</v>
      </c>
      <c r="AQ9" s="43">
        <f t="shared" si="23"/>
        <v>1.1990000000000001</v>
      </c>
    </row>
    <row r="10" spans="1:43" ht="15" customHeight="1" x14ac:dyDescent="0.25">
      <c r="A10" s="22" t="s">
        <v>104</v>
      </c>
      <c r="B10" s="22">
        <v>9</v>
      </c>
      <c r="C10" s="22" t="s">
        <v>305</v>
      </c>
      <c r="D10" s="22" t="s">
        <v>304</v>
      </c>
      <c r="E10" s="22" t="s">
        <v>306</v>
      </c>
      <c r="F10" s="22" t="s">
        <v>942</v>
      </c>
      <c r="G10" s="22" t="s">
        <v>926</v>
      </c>
      <c r="H10" s="23" t="s">
        <v>969</v>
      </c>
      <c r="I10" s="36">
        <v>1116416</v>
      </c>
      <c r="J10" s="37">
        <v>0.89217391304347837</v>
      </c>
      <c r="K10" s="37">
        <v>1.026</v>
      </c>
      <c r="L10" s="38">
        <v>1.1499999999999999</v>
      </c>
      <c r="M10" s="36">
        <v>1011669</v>
      </c>
      <c r="N10" s="37">
        <v>0.87456445993031362</v>
      </c>
      <c r="O10" s="37">
        <v>1.004</v>
      </c>
      <c r="P10" s="38">
        <v>1.1479999999999999</v>
      </c>
      <c r="Q10" s="46" t="s">
        <v>951</v>
      </c>
      <c r="R10" s="45">
        <f>SUM(R5:R9)</f>
        <v>261</v>
      </c>
      <c r="S10" s="47" t="s">
        <v>951</v>
      </c>
      <c r="T10" s="42">
        <f t="shared" si="0"/>
        <v>0</v>
      </c>
      <c r="U10" s="43">
        <f t="shared" si="1"/>
        <v>0</v>
      </c>
      <c r="V10" s="43">
        <f t="shared" si="2"/>
        <v>0</v>
      </c>
      <c r="W10" s="43">
        <f t="shared" si="3"/>
        <v>0</v>
      </c>
      <c r="X10" s="42">
        <f t="shared" si="4"/>
        <v>0</v>
      </c>
      <c r="Y10" s="43">
        <f t="shared" si="5"/>
        <v>0</v>
      </c>
      <c r="Z10" s="43">
        <f t="shared" si="6"/>
        <v>0</v>
      </c>
      <c r="AA10" s="43">
        <f t="shared" si="7"/>
        <v>0</v>
      </c>
      <c r="AB10" s="42">
        <f t="shared" si="8"/>
        <v>0</v>
      </c>
      <c r="AC10" s="43">
        <f t="shared" si="9"/>
        <v>0</v>
      </c>
      <c r="AD10" s="43">
        <f t="shared" si="10"/>
        <v>0</v>
      </c>
      <c r="AE10" s="43">
        <f t="shared" si="11"/>
        <v>0</v>
      </c>
      <c r="AF10" s="42">
        <f t="shared" si="12"/>
        <v>0</v>
      </c>
      <c r="AG10" s="43">
        <f t="shared" si="13"/>
        <v>0</v>
      </c>
      <c r="AH10" s="43">
        <f t="shared" si="14"/>
        <v>0</v>
      </c>
      <c r="AI10" s="43">
        <f t="shared" si="15"/>
        <v>0</v>
      </c>
      <c r="AJ10" s="42">
        <f t="shared" si="16"/>
        <v>0</v>
      </c>
      <c r="AK10" s="43">
        <f t="shared" si="17"/>
        <v>0</v>
      </c>
      <c r="AL10" s="43">
        <f t="shared" si="18"/>
        <v>0</v>
      </c>
      <c r="AM10" s="43">
        <f t="shared" si="19"/>
        <v>0</v>
      </c>
      <c r="AN10" s="42">
        <f t="shared" si="20"/>
        <v>0</v>
      </c>
      <c r="AO10" s="43">
        <f t="shared" si="21"/>
        <v>0</v>
      </c>
      <c r="AP10" s="43">
        <f t="shared" si="22"/>
        <v>0</v>
      </c>
      <c r="AQ10" s="43">
        <f t="shared" si="23"/>
        <v>0</v>
      </c>
    </row>
    <row r="11" spans="1:43" ht="15" customHeight="1" x14ac:dyDescent="0.25">
      <c r="A11" s="22" t="s">
        <v>159</v>
      </c>
      <c r="B11" s="22">
        <v>10</v>
      </c>
      <c r="C11" s="22" t="s">
        <v>470</v>
      </c>
      <c r="D11" s="22" t="s">
        <v>469</v>
      </c>
      <c r="E11" s="22" t="s">
        <v>471</v>
      </c>
      <c r="F11" s="22" t="s">
        <v>269</v>
      </c>
      <c r="G11" s="22" t="s">
        <v>926</v>
      </c>
      <c r="H11" s="23" t="s">
        <v>968</v>
      </c>
      <c r="I11" s="36">
        <v>4319434</v>
      </c>
      <c r="J11" s="37">
        <v>0.985641891891892</v>
      </c>
      <c r="K11" s="37">
        <v>1.167</v>
      </c>
      <c r="L11" s="38">
        <v>1.1839999999999999</v>
      </c>
      <c r="M11" s="36">
        <v>3802321</v>
      </c>
      <c r="N11" s="37">
        <v>0.97058823529411775</v>
      </c>
      <c r="O11" s="37">
        <v>1.155</v>
      </c>
      <c r="P11" s="38">
        <v>1.19</v>
      </c>
      <c r="Q11" s="48"/>
      <c r="R11" s="37"/>
      <c r="S11" s="38"/>
      <c r="T11" s="42">
        <f t="shared" si="0"/>
        <v>0</v>
      </c>
      <c r="U11" s="43">
        <f t="shared" si="1"/>
        <v>0</v>
      </c>
      <c r="V11" s="43">
        <f t="shared" si="2"/>
        <v>0</v>
      </c>
      <c r="W11" s="43">
        <f t="shared" si="3"/>
        <v>0</v>
      </c>
      <c r="X11" s="42">
        <f t="shared" si="4"/>
        <v>3802321</v>
      </c>
      <c r="Y11" s="43">
        <f t="shared" si="5"/>
        <v>0.97058823529411775</v>
      </c>
      <c r="Z11" s="43">
        <f t="shared" si="6"/>
        <v>1.155</v>
      </c>
      <c r="AA11" s="43">
        <f t="shared" si="7"/>
        <v>1.19</v>
      </c>
      <c r="AB11" s="42">
        <f t="shared" si="8"/>
        <v>0</v>
      </c>
      <c r="AC11" s="43">
        <f t="shared" si="9"/>
        <v>0</v>
      </c>
      <c r="AD11" s="43">
        <f t="shared" si="10"/>
        <v>0</v>
      </c>
      <c r="AE11" s="43">
        <f t="shared" si="11"/>
        <v>0</v>
      </c>
      <c r="AF11" s="42">
        <f t="shared" si="12"/>
        <v>0</v>
      </c>
      <c r="AG11" s="43">
        <f t="shared" si="13"/>
        <v>0</v>
      </c>
      <c r="AH11" s="43">
        <f t="shared" si="14"/>
        <v>0</v>
      </c>
      <c r="AI11" s="43">
        <f t="shared" si="15"/>
        <v>0</v>
      </c>
      <c r="AJ11" s="42">
        <f t="shared" si="16"/>
        <v>0</v>
      </c>
      <c r="AK11" s="43">
        <f t="shared" si="17"/>
        <v>0</v>
      </c>
      <c r="AL11" s="43">
        <f t="shared" si="18"/>
        <v>0</v>
      </c>
      <c r="AM11" s="43">
        <f t="shared" si="19"/>
        <v>0</v>
      </c>
      <c r="AN11" s="42">
        <f t="shared" si="20"/>
        <v>3802321</v>
      </c>
      <c r="AO11" s="43">
        <f t="shared" si="21"/>
        <v>0.97058823529411775</v>
      </c>
      <c r="AP11" s="43">
        <f t="shared" si="22"/>
        <v>1.155</v>
      </c>
      <c r="AQ11" s="43">
        <f t="shared" si="23"/>
        <v>1.19</v>
      </c>
    </row>
    <row r="12" spans="1:43" ht="15" customHeight="1" x14ac:dyDescent="0.25">
      <c r="A12" s="22" t="s">
        <v>220</v>
      </c>
      <c r="B12" s="22">
        <v>11</v>
      </c>
      <c r="C12" s="22" t="s">
        <v>473</v>
      </c>
      <c r="D12" s="22" t="s">
        <v>472</v>
      </c>
      <c r="E12" s="22" t="s">
        <v>299</v>
      </c>
      <c r="F12" s="22" t="s">
        <v>269</v>
      </c>
      <c r="G12" s="22" t="s">
        <v>929</v>
      </c>
      <c r="H12" s="23" t="s">
        <v>968</v>
      </c>
      <c r="I12" s="36">
        <v>224133</v>
      </c>
      <c r="J12" s="37" t="s">
        <v>980</v>
      </c>
      <c r="K12" s="37">
        <v>0</v>
      </c>
      <c r="L12" s="38">
        <v>0</v>
      </c>
      <c r="M12" s="36">
        <v>224133</v>
      </c>
      <c r="N12" s="37" t="s">
        <v>980</v>
      </c>
      <c r="O12" s="37">
        <v>0</v>
      </c>
      <c r="P12" s="38">
        <v>0</v>
      </c>
      <c r="Q12" s="39" t="s">
        <v>955</v>
      </c>
      <c r="R12" s="49" t="s">
        <v>956</v>
      </c>
      <c r="S12" s="50" t="s">
        <v>957</v>
      </c>
      <c r="T12" s="42">
        <f t="shared" si="0"/>
        <v>224133</v>
      </c>
      <c r="U12" s="43" t="str">
        <f t="shared" si="1"/>
        <v/>
      </c>
      <c r="V12" s="43">
        <f t="shared" si="2"/>
        <v>0</v>
      </c>
      <c r="W12" s="43">
        <f t="shared" si="3"/>
        <v>0</v>
      </c>
      <c r="X12" s="42">
        <f t="shared" si="4"/>
        <v>224133</v>
      </c>
      <c r="Y12" s="43" t="str">
        <f t="shared" si="5"/>
        <v/>
      </c>
      <c r="Z12" s="43">
        <f t="shared" si="6"/>
        <v>0</v>
      </c>
      <c r="AA12" s="43">
        <f t="shared" si="7"/>
        <v>0</v>
      </c>
      <c r="AB12" s="42">
        <f t="shared" si="8"/>
        <v>224133</v>
      </c>
      <c r="AC12" s="43" t="str">
        <f t="shared" si="9"/>
        <v/>
      </c>
      <c r="AD12" s="43">
        <f t="shared" si="10"/>
        <v>0</v>
      </c>
      <c r="AE12" s="43">
        <f t="shared" si="11"/>
        <v>0</v>
      </c>
      <c r="AF12" s="42">
        <f t="shared" si="12"/>
        <v>224133</v>
      </c>
      <c r="AG12" s="43" t="str">
        <f t="shared" si="13"/>
        <v/>
      </c>
      <c r="AH12" s="43">
        <f t="shared" si="14"/>
        <v>0</v>
      </c>
      <c r="AI12" s="43">
        <f t="shared" si="15"/>
        <v>0</v>
      </c>
      <c r="AJ12" s="42">
        <f t="shared" si="16"/>
        <v>0</v>
      </c>
      <c r="AK12" s="43">
        <f t="shared" si="17"/>
        <v>0</v>
      </c>
      <c r="AL12" s="43">
        <f t="shared" si="18"/>
        <v>0</v>
      </c>
      <c r="AM12" s="43">
        <f t="shared" si="19"/>
        <v>0</v>
      </c>
      <c r="AN12" s="42">
        <f t="shared" si="20"/>
        <v>0</v>
      </c>
      <c r="AO12" s="43">
        <f t="shared" si="21"/>
        <v>0</v>
      </c>
      <c r="AP12" s="43">
        <f t="shared" si="22"/>
        <v>0</v>
      </c>
      <c r="AQ12" s="43">
        <f t="shared" si="23"/>
        <v>0</v>
      </c>
    </row>
    <row r="13" spans="1:43" ht="15" customHeight="1" x14ac:dyDescent="0.25">
      <c r="A13" s="22" t="s">
        <v>175</v>
      </c>
      <c r="B13" s="22">
        <v>12</v>
      </c>
      <c r="C13" s="22" t="s">
        <v>293</v>
      </c>
      <c r="D13" s="22" t="s">
        <v>292</v>
      </c>
      <c r="E13" s="22" t="s">
        <v>294</v>
      </c>
      <c r="F13" s="22" t="s">
        <v>269</v>
      </c>
      <c r="G13" s="22" t="s">
        <v>929</v>
      </c>
      <c r="H13" s="23" t="s">
        <v>968</v>
      </c>
      <c r="I13" s="36">
        <v>744631</v>
      </c>
      <c r="J13" s="37">
        <v>0.90851449275362306</v>
      </c>
      <c r="K13" s="37">
        <v>1.0029999999999999</v>
      </c>
      <c r="L13" s="38">
        <v>1.1040000000000001</v>
      </c>
      <c r="M13" s="36">
        <v>706609</v>
      </c>
      <c r="N13" s="37">
        <v>0.88499550763701706</v>
      </c>
      <c r="O13" s="37">
        <v>0.98499999999999999</v>
      </c>
      <c r="P13" s="38">
        <v>1.113</v>
      </c>
      <c r="Q13" s="51" t="s">
        <v>932</v>
      </c>
      <c r="R13" s="45">
        <v>0</v>
      </c>
      <c r="S13" s="52">
        <v>100000</v>
      </c>
      <c r="T13" s="42">
        <f t="shared" si="0"/>
        <v>706609</v>
      </c>
      <c r="U13" s="43">
        <f t="shared" si="1"/>
        <v>0.88499550763701706</v>
      </c>
      <c r="V13" s="43">
        <f t="shared" si="2"/>
        <v>0.98499999999999999</v>
      </c>
      <c r="W13" s="43">
        <f t="shared" si="3"/>
        <v>1.113</v>
      </c>
      <c r="X13" s="42">
        <f t="shared" si="4"/>
        <v>706609</v>
      </c>
      <c r="Y13" s="43">
        <f t="shared" si="5"/>
        <v>0.88499550763701706</v>
      </c>
      <c r="Z13" s="43">
        <f t="shared" si="6"/>
        <v>0.98499999999999999</v>
      </c>
      <c r="AA13" s="43">
        <f t="shared" si="7"/>
        <v>1.113</v>
      </c>
      <c r="AB13" s="42">
        <f t="shared" si="8"/>
        <v>0</v>
      </c>
      <c r="AC13" s="43">
        <f t="shared" si="9"/>
        <v>0</v>
      </c>
      <c r="AD13" s="43">
        <f t="shared" si="10"/>
        <v>0</v>
      </c>
      <c r="AE13" s="43">
        <f t="shared" si="11"/>
        <v>0</v>
      </c>
      <c r="AF13" s="42">
        <f t="shared" si="12"/>
        <v>0</v>
      </c>
      <c r="AG13" s="43">
        <f t="shared" si="13"/>
        <v>0</v>
      </c>
      <c r="AH13" s="43">
        <f t="shared" si="14"/>
        <v>0</v>
      </c>
      <c r="AI13" s="43">
        <f t="shared" si="15"/>
        <v>0</v>
      </c>
      <c r="AJ13" s="42">
        <f t="shared" si="16"/>
        <v>706609</v>
      </c>
      <c r="AK13" s="43">
        <f t="shared" si="17"/>
        <v>0.88499550763701706</v>
      </c>
      <c r="AL13" s="43">
        <f t="shared" si="18"/>
        <v>0.98499999999999999</v>
      </c>
      <c r="AM13" s="43">
        <f t="shared" si="19"/>
        <v>1.113</v>
      </c>
      <c r="AN13" s="42">
        <f t="shared" si="20"/>
        <v>706609</v>
      </c>
      <c r="AO13" s="43">
        <f t="shared" si="21"/>
        <v>0.88499550763701706</v>
      </c>
      <c r="AP13" s="43">
        <f t="shared" si="22"/>
        <v>0.98499999999999999</v>
      </c>
      <c r="AQ13" s="43">
        <f t="shared" si="23"/>
        <v>1.113</v>
      </c>
    </row>
    <row r="14" spans="1:43" ht="15" customHeight="1" x14ac:dyDescent="0.25">
      <c r="A14" s="22" t="s">
        <v>57</v>
      </c>
      <c r="B14" s="22">
        <v>13</v>
      </c>
      <c r="C14" s="22" t="s">
        <v>475</v>
      </c>
      <c r="D14" s="22" t="s">
        <v>474</v>
      </c>
      <c r="E14" s="22" t="s">
        <v>271</v>
      </c>
      <c r="F14" s="22" t="s">
        <v>269</v>
      </c>
      <c r="G14" s="22" t="s">
        <v>929</v>
      </c>
      <c r="H14" s="23" t="s">
        <v>968</v>
      </c>
      <c r="I14" s="36">
        <v>625257</v>
      </c>
      <c r="J14" s="37">
        <v>0.89056304520222052</v>
      </c>
      <c r="K14" s="37">
        <v>1.123</v>
      </c>
      <c r="L14" s="38">
        <v>1.2609999999999999</v>
      </c>
      <c r="M14" s="36">
        <v>582625</v>
      </c>
      <c r="N14" s="37">
        <v>0.88193343898573695</v>
      </c>
      <c r="O14" s="37">
        <v>1.113</v>
      </c>
      <c r="P14" s="38">
        <v>1.262</v>
      </c>
      <c r="Q14" s="51" t="s">
        <v>929</v>
      </c>
      <c r="R14" s="45">
        <f>S13</f>
        <v>100000</v>
      </c>
      <c r="S14" s="52">
        <v>1000000</v>
      </c>
      <c r="T14" s="42">
        <f t="shared" si="0"/>
        <v>582625</v>
      </c>
      <c r="U14" s="43">
        <f t="shared" si="1"/>
        <v>0.88193343898573695</v>
      </c>
      <c r="V14" s="43">
        <f t="shared" si="2"/>
        <v>1.113</v>
      </c>
      <c r="W14" s="43">
        <f t="shared" si="3"/>
        <v>1.262</v>
      </c>
      <c r="X14" s="42">
        <f t="shared" si="4"/>
        <v>582625</v>
      </c>
      <c r="Y14" s="43">
        <f t="shared" si="5"/>
        <v>0.88193343898573695</v>
      </c>
      <c r="Z14" s="43">
        <f t="shared" si="6"/>
        <v>1.113</v>
      </c>
      <c r="AA14" s="43">
        <f t="shared" si="7"/>
        <v>1.262</v>
      </c>
      <c r="AB14" s="42">
        <f t="shared" si="8"/>
        <v>0</v>
      </c>
      <c r="AC14" s="43">
        <f t="shared" si="9"/>
        <v>0</v>
      </c>
      <c r="AD14" s="43">
        <f t="shared" si="10"/>
        <v>0</v>
      </c>
      <c r="AE14" s="43">
        <f t="shared" si="11"/>
        <v>0</v>
      </c>
      <c r="AF14" s="42">
        <f t="shared" si="12"/>
        <v>0</v>
      </c>
      <c r="AG14" s="43">
        <f t="shared" si="13"/>
        <v>0</v>
      </c>
      <c r="AH14" s="43">
        <f t="shared" si="14"/>
        <v>0</v>
      </c>
      <c r="AI14" s="43">
        <f t="shared" si="15"/>
        <v>0</v>
      </c>
      <c r="AJ14" s="42">
        <f t="shared" si="16"/>
        <v>582625</v>
      </c>
      <c r="AK14" s="43">
        <f t="shared" si="17"/>
        <v>0.88193343898573695</v>
      </c>
      <c r="AL14" s="43">
        <f t="shared" si="18"/>
        <v>1.113</v>
      </c>
      <c r="AM14" s="43">
        <f t="shared" si="19"/>
        <v>1.262</v>
      </c>
      <c r="AN14" s="42">
        <f t="shared" si="20"/>
        <v>582625</v>
      </c>
      <c r="AO14" s="43">
        <f t="shared" si="21"/>
        <v>0.88193343898573695</v>
      </c>
      <c r="AP14" s="43">
        <f t="shared" si="22"/>
        <v>1.113</v>
      </c>
      <c r="AQ14" s="43">
        <f t="shared" si="23"/>
        <v>1.262</v>
      </c>
    </row>
    <row r="15" spans="1:43" ht="15" customHeight="1" x14ac:dyDescent="0.25">
      <c r="A15" s="22" t="s">
        <v>121</v>
      </c>
      <c r="B15" s="22">
        <v>14</v>
      </c>
      <c r="C15" s="22" t="s">
        <v>477</v>
      </c>
      <c r="D15" s="22" t="s">
        <v>476</v>
      </c>
      <c r="E15" s="22" t="s">
        <v>288</v>
      </c>
      <c r="F15" s="22" t="s">
        <v>269</v>
      </c>
      <c r="G15" s="22" t="s">
        <v>929</v>
      </c>
      <c r="H15" s="23" t="s">
        <v>968</v>
      </c>
      <c r="I15" s="36">
        <v>444454</v>
      </c>
      <c r="J15" s="37">
        <v>0.92753623188405798</v>
      </c>
      <c r="K15" s="37">
        <v>1.0880000000000001</v>
      </c>
      <c r="L15" s="38">
        <v>1.173</v>
      </c>
      <c r="M15" s="36">
        <v>400074</v>
      </c>
      <c r="N15" s="37">
        <v>0.92912040990606326</v>
      </c>
      <c r="O15" s="37">
        <v>1.0880000000000001</v>
      </c>
      <c r="P15" s="38">
        <v>1.171</v>
      </c>
      <c r="Q15" s="51" t="s">
        <v>926</v>
      </c>
      <c r="R15" s="45">
        <f>S14</f>
        <v>1000000</v>
      </c>
      <c r="S15" s="52">
        <v>25000000</v>
      </c>
      <c r="T15" s="42">
        <f t="shared" si="0"/>
        <v>400074</v>
      </c>
      <c r="U15" s="43">
        <f t="shared" si="1"/>
        <v>0.92912040990606326</v>
      </c>
      <c r="V15" s="43">
        <f t="shared" si="2"/>
        <v>1.0880000000000001</v>
      </c>
      <c r="W15" s="43">
        <f t="shared" si="3"/>
        <v>1.171</v>
      </c>
      <c r="X15" s="42">
        <f t="shared" si="4"/>
        <v>400074</v>
      </c>
      <c r="Y15" s="43">
        <f t="shared" si="5"/>
        <v>0.92912040990606326</v>
      </c>
      <c r="Z15" s="43">
        <f t="shared" si="6"/>
        <v>1.0880000000000001</v>
      </c>
      <c r="AA15" s="43">
        <f t="shared" si="7"/>
        <v>1.171</v>
      </c>
      <c r="AB15" s="42">
        <f t="shared" si="8"/>
        <v>0</v>
      </c>
      <c r="AC15" s="43">
        <f t="shared" si="9"/>
        <v>0</v>
      </c>
      <c r="AD15" s="43">
        <f t="shared" si="10"/>
        <v>0</v>
      </c>
      <c r="AE15" s="43">
        <f t="shared" si="11"/>
        <v>0</v>
      </c>
      <c r="AF15" s="42">
        <f t="shared" si="12"/>
        <v>0</v>
      </c>
      <c r="AG15" s="43">
        <f t="shared" si="13"/>
        <v>0</v>
      </c>
      <c r="AH15" s="43">
        <f t="shared" si="14"/>
        <v>0</v>
      </c>
      <c r="AI15" s="43">
        <f t="shared" si="15"/>
        <v>0</v>
      </c>
      <c r="AJ15" s="42">
        <f t="shared" si="16"/>
        <v>400074</v>
      </c>
      <c r="AK15" s="43">
        <f t="shared" si="17"/>
        <v>0.92912040990606326</v>
      </c>
      <c r="AL15" s="43">
        <f t="shared" si="18"/>
        <v>1.0880000000000001</v>
      </c>
      <c r="AM15" s="43">
        <f t="shared" si="19"/>
        <v>1.171</v>
      </c>
      <c r="AN15" s="42">
        <f t="shared" si="20"/>
        <v>400074</v>
      </c>
      <c r="AO15" s="43">
        <f t="shared" si="21"/>
        <v>0.92912040990606326</v>
      </c>
      <c r="AP15" s="43">
        <f t="shared" si="22"/>
        <v>1.0880000000000001</v>
      </c>
      <c r="AQ15" s="43">
        <f t="shared" si="23"/>
        <v>1.171</v>
      </c>
    </row>
    <row r="16" spans="1:43" ht="15" customHeight="1" x14ac:dyDescent="0.25">
      <c r="A16" s="22" t="s">
        <v>31</v>
      </c>
      <c r="B16" s="22">
        <v>15</v>
      </c>
      <c r="C16" s="22" t="s">
        <v>479</v>
      </c>
      <c r="D16" s="22" t="s">
        <v>478</v>
      </c>
      <c r="E16" s="22" t="s">
        <v>448</v>
      </c>
      <c r="F16" s="22" t="s">
        <v>269</v>
      </c>
      <c r="G16" s="22" t="s">
        <v>926</v>
      </c>
      <c r="H16" s="23" t="s">
        <v>968</v>
      </c>
      <c r="I16" s="36">
        <v>1382404</v>
      </c>
      <c r="J16" s="37">
        <v>0.9113475177304966</v>
      </c>
      <c r="K16" s="37">
        <v>1.028</v>
      </c>
      <c r="L16" s="38">
        <v>1.1279999999999999</v>
      </c>
      <c r="M16" s="36">
        <v>1268251</v>
      </c>
      <c r="N16" s="37">
        <v>0.87261698440207969</v>
      </c>
      <c r="O16" s="37">
        <v>1.0069999999999999</v>
      </c>
      <c r="P16" s="38">
        <v>1.1539999999999999</v>
      </c>
      <c r="Q16" s="51" t="s">
        <v>930</v>
      </c>
      <c r="R16" s="45">
        <v>25000000</v>
      </c>
      <c r="S16" s="52">
        <v>100000000</v>
      </c>
      <c r="T16" s="42">
        <f t="shared" si="0"/>
        <v>0</v>
      </c>
      <c r="U16" s="43">
        <f t="shared" si="1"/>
        <v>0</v>
      </c>
      <c r="V16" s="43">
        <f t="shared" si="2"/>
        <v>0</v>
      </c>
      <c r="W16" s="43">
        <f t="shared" si="3"/>
        <v>0</v>
      </c>
      <c r="X16" s="42">
        <f t="shared" si="4"/>
        <v>1268251</v>
      </c>
      <c r="Y16" s="43">
        <f t="shared" si="5"/>
        <v>0.87261698440207969</v>
      </c>
      <c r="Z16" s="43">
        <f t="shared" si="6"/>
        <v>1.0069999999999999</v>
      </c>
      <c r="AA16" s="43">
        <f t="shared" si="7"/>
        <v>1.1539999999999999</v>
      </c>
      <c r="AB16" s="42">
        <f t="shared" si="8"/>
        <v>0</v>
      </c>
      <c r="AC16" s="43">
        <f t="shared" si="9"/>
        <v>0</v>
      </c>
      <c r="AD16" s="43">
        <f t="shared" si="10"/>
        <v>0</v>
      </c>
      <c r="AE16" s="43">
        <f t="shared" si="11"/>
        <v>0</v>
      </c>
      <c r="AF16" s="42">
        <f t="shared" si="12"/>
        <v>0</v>
      </c>
      <c r="AG16" s="43">
        <f t="shared" si="13"/>
        <v>0</v>
      </c>
      <c r="AH16" s="43">
        <f t="shared" si="14"/>
        <v>0</v>
      </c>
      <c r="AI16" s="43">
        <f t="shared" si="15"/>
        <v>0</v>
      </c>
      <c r="AJ16" s="42">
        <f t="shared" si="16"/>
        <v>0</v>
      </c>
      <c r="AK16" s="43">
        <f t="shared" si="17"/>
        <v>0</v>
      </c>
      <c r="AL16" s="43">
        <f t="shared" si="18"/>
        <v>0</v>
      </c>
      <c r="AM16" s="43">
        <f t="shared" si="19"/>
        <v>0</v>
      </c>
      <c r="AN16" s="42">
        <f t="shared" si="20"/>
        <v>1268251</v>
      </c>
      <c r="AO16" s="43">
        <f t="shared" si="21"/>
        <v>0.87261698440207969</v>
      </c>
      <c r="AP16" s="43">
        <f t="shared" si="22"/>
        <v>1.0069999999999999</v>
      </c>
      <c r="AQ16" s="43">
        <f t="shared" si="23"/>
        <v>1.1539999999999999</v>
      </c>
    </row>
    <row r="17" spans="1:43" ht="15" customHeight="1" x14ac:dyDescent="0.25">
      <c r="A17" s="22" t="s">
        <v>227</v>
      </c>
      <c r="B17" s="22">
        <v>220</v>
      </c>
      <c r="C17" s="22" t="s">
        <v>708</v>
      </c>
      <c r="D17" s="22" t="s">
        <v>707</v>
      </c>
      <c r="E17" s="22" t="s">
        <v>709</v>
      </c>
      <c r="F17" s="22" t="s">
        <v>621</v>
      </c>
      <c r="G17" s="22" t="s">
        <v>932</v>
      </c>
      <c r="H17" s="23" t="s">
        <v>968</v>
      </c>
      <c r="I17" s="36">
        <v>6171</v>
      </c>
      <c r="J17" s="37">
        <v>1.4108597285067872</v>
      </c>
      <c r="K17" s="37">
        <v>1.5589999999999999</v>
      </c>
      <c r="L17" s="38">
        <v>1.105</v>
      </c>
      <c r="M17" s="36">
        <v>6321</v>
      </c>
      <c r="N17" s="37">
        <v>1.3609154929577467</v>
      </c>
      <c r="O17" s="37">
        <v>1.546</v>
      </c>
      <c r="P17" s="38">
        <v>1.1359999999999999</v>
      </c>
      <c r="Q17" s="51" t="s">
        <v>931</v>
      </c>
      <c r="R17" s="45">
        <v>100000000</v>
      </c>
      <c r="S17" s="52">
        <v>4000000000</v>
      </c>
      <c r="T17" s="42">
        <f t="shared" si="0"/>
        <v>0</v>
      </c>
      <c r="U17" s="43">
        <f t="shared" si="1"/>
        <v>0</v>
      </c>
      <c r="V17" s="43">
        <f t="shared" si="2"/>
        <v>0</v>
      </c>
      <c r="W17" s="43">
        <f t="shared" si="3"/>
        <v>0</v>
      </c>
      <c r="X17" s="42">
        <f t="shared" si="4"/>
        <v>0</v>
      </c>
      <c r="Y17" s="43">
        <f t="shared" si="5"/>
        <v>0</v>
      </c>
      <c r="Z17" s="43">
        <f t="shared" si="6"/>
        <v>0</v>
      </c>
      <c r="AA17" s="43">
        <f t="shared" si="7"/>
        <v>0</v>
      </c>
      <c r="AB17" s="42">
        <f t="shared" si="8"/>
        <v>0</v>
      </c>
      <c r="AC17" s="43">
        <f t="shared" si="9"/>
        <v>0</v>
      </c>
      <c r="AD17" s="43">
        <f t="shared" si="10"/>
        <v>0</v>
      </c>
      <c r="AE17" s="43">
        <f t="shared" si="11"/>
        <v>0</v>
      </c>
      <c r="AF17" s="42">
        <f t="shared" si="12"/>
        <v>0</v>
      </c>
      <c r="AG17" s="43">
        <f t="shared" si="13"/>
        <v>0</v>
      </c>
      <c r="AH17" s="43">
        <f t="shared" si="14"/>
        <v>0</v>
      </c>
      <c r="AI17" s="43">
        <f t="shared" si="15"/>
        <v>0</v>
      </c>
      <c r="AJ17" s="42">
        <f t="shared" si="16"/>
        <v>0</v>
      </c>
      <c r="AK17" s="43">
        <f t="shared" si="17"/>
        <v>0</v>
      </c>
      <c r="AL17" s="43">
        <f t="shared" si="18"/>
        <v>0</v>
      </c>
      <c r="AM17" s="43">
        <f t="shared" si="19"/>
        <v>0</v>
      </c>
      <c r="AN17" s="42">
        <f t="shared" si="20"/>
        <v>0</v>
      </c>
      <c r="AO17" s="43">
        <f t="shared" si="21"/>
        <v>0</v>
      </c>
      <c r="AP17" s="43">
        <f t="shared" si="22"/>
        <v>0</v>
      </c>
      <c r="AQ17" s="43">
        <f t="shared" si="23"/>
        <v>0</v>
      </c>
    </row>
    <row r="18" spans="1:43" ht="15" customHeight="1" x14ac:dyDescent="0.25">
      <c r="A18" s="22" t="s">
        <v>90</v>
      </c>
      <c r="B18" s="22">
        <v>16</v>
      </c>
      <c r="C18" s="22" t="s">
        <v>287</v>
      </c>
      <c r="D18" s="22" t="s">
        <v>286</v>
      </c>
      <c r="E18" s="22" t="s">
        <v>288</v>
      </c>
      <c r="F18" s="22" t="s">
        <v>269</v>
      </c>
      <c r="G18" s="22" t="s">
        <v>929</v>
      </c>
      <c r="H18" s="23" t="s">
        <v>968</v>
      </c>
      <c r="I18" s="36">
        <v>757768</v>
      </c>
      <c r="J18" s="37">
        <v>0.98290598290598286</v>
      </c>
      <c r="K18" s="37">
        <v>1.1499999999999999</v>
      </c>
      <c r="L18" s="38">
        <v>1.17</v>
      </c>
      <c r="M18" s="36">
        <v>661177</v>
      </c>
      <c r="N18" s="37">
        <v>0.99222126188418314</v>
      </c>
      <c r="O18" s="37">
        <v>1.1479999999999999</v>
      </c>
      <c r="P18" s="38">
        <v>1.157</v>
      </c>
      <c r="Q18" s="51" t="s">
        <v>951</v>
      </c>
      <c r="R18" s="45"/>
      <c r="S18" s="52"/>
      <c r="T18" s="42">
        <f t="shared" si="0"/>
        <v>661177</v>
      </c>
      <c r="U18" s="43">
        <f t="shared" si="1"/>
        <v>0.99222126188418314</v>
      </c>
      <c r="V18" s="43">
        <f t="shared" si="2"/>
        <v>1.1479999999999999</v>
      </c>
      <c r="W18" s="43">
        <f t="shared" si="3"/>
        <v>1.157</v>
      </c>
      <c r="X18" s="42">
        <f t="shared" si="4"/>
        <v>661177</v>
      </c>
      <c r="Y18" s="43">
        <f t="shared" si="5"/>
        <v>0.99222126188418314</v>
      </c>
      <c r="Z18" s="43">
        <f t="shared" si="6"/>
        <v>1.1479999999999999</v>
      </c>
      <c r="AA18" s="43">
        <f t="shared" si="7"/>
        <v>1.157</v>
      </c>
      <c r="AB18" s="42">
        <f t="shared" si="8"/>
        <v>0</v>
      </c>
      <c r="AC18" s="43">
        <f t="shared" si="9"/>
        <v>0</v>
      </c>
      <c r="AD18" s="43">
        <f t="shared" si="10"/>
        <v>0</v>
      </c>
      <c r="AE18" s="43">
        <f t="shared" si="11"/>
        <v>0</v>
      </c>
      <c r="AF18" s="42">
        <f t="shared" si="12"/>
        <v>0</v>
      </c>
      <c r="AG18" s="43">
        <f t="shared" si="13"/>
        <v>0</v>
      </c>
      <c r="AH18" s="43">
        <f t="shared" si="14"/>
        <v>0</v>
      </c>
      <c r="AI18" s="43">
        <f t="shared" si="15"/>
        <v>0</v>
      </c>
      <c r="AJ18" s="42">
        <f t="shared" si="16"/>
        <v>661177</v>
      </c>
      <c r="AK18" s="43">
        <f t="shared" si="17"/>
        <v>0.99222126188418314</v>
      </c>
      <c r="AL18" s="43">
        <f t="shared" si="18"/>
        <v>1.1479999999999999</v>
      </c>
      <c r="AM18" s="43">
        <f t="shared" si="19"/>
        <v>1.157</v>
      </c>
      <c r="AN18" s="42">
        <f t="shared" si="20"/>
        <v>661177</v>
      </c>
      <c r="AO18" s="43">
        <f t="shared" si="21"/>
        <v>0.99222126188418314</v>
      </c>
      <c r="AP18" s="43">
        <f t="shared" si="22"/>
        <v>1.1479999999999999</v>
      </c>
      <c r="AQ18" s="43">
        <f t="shared" si="23"/>
        <v>1.157</v>
      </c>
    </row>
    <row r="19" spans="1:43" ht="15" customHeight="1" x14ac:dyDescent="0.25">
      <c r="A19" s="22" t="s">
        <v>53</v>
      </c>
      <c r="B19" s="22">
        <v>17</v>
      </c>
      <c r="C19" s="22" t="s">
        <v>481</v>
      </c>
      <c r="D19" s="22" t="s">
        <v>480</v>
      </c>
      <c r="E19" s="22" t="s">
        <v>482</v>
      </c>
      <c r="F19" s="22" t="s">
        <v>269</v>
      </c>
      <c r="G19" s="22" t="s">
        <v>926</v>
      </c>
      <c r="H19" s="23" t="s">
        <v>968</v>
      </c>
      <c r="I19" s="36">
        <v>5646965</v>
      </c>
      <c r="J19" s="37">
        <v>0.94042553191489353</v>
      </c>
      <c r="K19" s="37">
        <v>1.105</v>
      </c>
      <c r="L19" s="38">
        <v>1.175</v>
      </c>
      <c r="M19" s="36">
        <v>5168304</v>
      </c>
      <c r="N19" s="37">
        <v>0.91729323308270683</v>
      </c>
      <c r="O19" s="37">
        <v>1.0980000000000001</v>
      </c>
      <c r="P19" s="38">
        <v>1.1970000000000001</v>
      </c>
      <c r="Q19" s="46"/>
      <c r="R19" s="40"/>
      <c r="S19" s="41"/>
      <c r="T19" s="42">
        <f t="shared" si="0"/>
        <v>0</v>
      </c>
      <c r="U19" s="43">
        <f t="shared" si="1"/>
        <v>0</v>
      </c>
      <c r="V19" s="43">
        <f t="shared" si="2"/>
        <v>0</v>
      </c>
      <c r="W19" s="43">
        <f t="shared" si="3"/>
        <v>0</v>
      </c>
      <c r="X19" s="42">
        <f t="shared" si="4"/>
        <v>5168304</v>
      </c>
      <c r="Y19" s="43">
        <f t="shared" si="5"/>
        <v>0.91729323308270683</v>
      </c>
      <c r="Z19" s="43">
        <f t="shared" si="6"/>
        <v>1.0980000000000001</v>
      </c>
      <c r="AA19" s="43">
        <f t="shared" si="7"/>
        <v>1.1970000000000001</v>
      </c>
      <c r="AB19" s="42">
        <f t="shared" si="8"/>
        <v>0</v>
      </c>
      <c r="AC19" s="43">
        <f t="shared" si="9"/>
        <v>0</v>
      </c>
      <c r="AD19" s="43">
        <f t="shared" si="10"/>
        <v>0</v>
      </c>
      <c r="AE19" s="43">
        <f t="shared" si="11"/>
        <v>0</v>
      </c>
      <c r="AF19" s="42">
        <f t="shared" si="12"/>
        <v>0</v>
      </c>
      <c r="AG19" s="43">
        <f t="shared" si="13"/>
        <v>0</v>
      </c>
      <c r="AH19" s="43">
        <f t="shared" si="14"/>
        <v>0</v>
      </c>
      <c r="AI19" s="43">
        <f t="shared" si="15"/>
        <v>0</v>
      </c>
      <c r="AJ19" s="42">
        <f t="shared" si="16"/>
        <v>0</v>
      </c>
      <c r="AK19" s="43">
        <f t="shared" si="17"/>
        <v>0</v>
      </c>
      <c r="AL19" s="43">
        <f t="shared" si="18"/>
        <v>0</v>
      </c>
      <c r="AM19" s="43">
        <f t="shared" si="19"/>
        <v>0</v>
      </c>
      <c r="AN19" s="42">
        <f t="shared" si="20"/>
        <v>5168304</v>
      </c>
      <c r="AO19" s="43">
        <f t="shared" si="21"/>
        <v>0.91729323308270683</v>
      </c>
      <c r="AP19" s="43">
        <f t="shared" si="22"/>
        <v>1.0980000000000001</v>
      </c>
      <c r="AQ19" s="43">
        <f t="shared" si="23"/>
        <v>1.1970000000000001</v>
      </c>
    </row>
    <row r="20" spans="1:43" ht="15" customHeight="1" x14ac:dyDescent="0.25">
      <c r="A20" s="22" t="s">
        <v>3</v>
      </c>
      <c r="B20" s="22">
        <v>206</v>
      </c>
      <c r="C20" s="22" t="s">
        <v>694</v>
      </c>
      <c r="D20" s="22" t="s">
        <v>693</v>
      </c>
      <c r="E20" s="22" t="s">
        <v>345</v>
      </c>
      <c r="F20" s="22" t="s">
        <v>400</v>
      </c>
      <c r="G20" s="22" t="s">
        <v>926</v>
      </c>
      <c r="H20" s="23" t="s">
        <v>968</v>
      </c>
      <c r="I20" s="36">
        <v>1647664</v>
      </c>
      <c r="J20" s="37">
        <v>0.90239726027397271</v>
      </c>
      <c r="K20" s="37">
        <v>1.054</v>
      </c>
      <c r="L20" s="38">
        <v>1.1679999999999999</v>
      </c>
      <c r="M20" s="36">
        <v>1448834</v>
      </c>
      <c r="N20" s="37">
        <v>0.89221556886227538</v>
      </c>
      <c r="O20" s="37">
        <v>1.0429999999999999</v>
      </c>
      <c r="P20" s="38">
        <v>1.169</v>
      </c>
      <c r="Q20" s="39" t="s">
        <v>964</v>
      </c>
      <c r="R20" s="53" t="str">
        <f>"Eigen "&amp;VLOOKUP('PENSIOENFONDSEN IN PERSPECTIEF'!C16,BEREKENING!Q5:S9,3,FALSE)</f>
        <v>Eigen OPF</v>
      </c>
      <c r="S20" s="41"/>
      <c r="T20" s="42">
        <f t="shared" si="0"/>
        <v>0</v>
      </c>
      <c r="U20" s="43">
        <f t="shared" si="1"/>
        <v>0</v>
      </c>
      <c r="V20" s="43">
        <f t="shared" si="2"/>
        <v>0</v>
      </c>
      <c r="W20" s="43">
        <f t="shared" si="3"/>
        <v>0</v>
      </c>
      <c r="X20" s="42">
        <f t="shared" si="4"/>
        <v>0</v>
      </c>
      <c r="Y20" s="43">
        <f t="shared" si="5"/>
        <v>0</v>
      </c>
      <c r="Z20" s="43">
        <f t="shared" si="6"/>
        <v>0</v>
      </c>
      <c r="AA20" s="43">
        <f t="shared" si="7"/>
        <v>0</v>
      </c>
      <c r="AB20" s="42">
        <f t="shared" si="8"/>
        <v>0</v>
      </c>
      <c r="AC20" s="43">
        <f t="shared" si="9"/>
        <v>0</v>
      </c>
      <c r="AD20" s="43">
        <f t="shared" si="10"/>
        <v>0</v>
      </c>
      <c r="AE20" s="43">
        <f t="shared" si="11"/>
        <v>0</v>
      </c>
      <c r="AF20" s="42">
        <f t="shared" si="12"/>
        <v>0</v>
      </c>
      <c r="AG20" s="43">
        <f t="shared" si="13"/>
        <v>0</v>
      </c>
      <c r="AH20" s="43">
        <f t="shared" si="14"/>
        <v>0</v>
      </c>
      <c r="AI20" s="43">
        <f t="shared" si="15"/>
        <v>0</v>
      </c>
      <c r="AJ20" s="42">
        <f t="shared" si="16"/>
        <v>0</v>
      </c>
      <c r="AK20" s="43">
        <f t="shared" si="17"/>
        <v>0</v>
      </c>
      <c r="AL20" s="43">
        <f t="shared" si="18"/>
        <v>0</v>
      </c>
      <c r="AM20" s="43">
        <f t="shared" si="19"/>
        <v>0</v>
      </c>
      <c r="AN20" s="42">
        <f t="shared" si="20"/>
        <v>0</v>
      </c>
      <c r="AO20" s="43">
        <f t="shared" si="21"/>
        <v>0</v>
      </c>
      <c r="AP20" s="43">
        <f t="shared" si="22"/>
        <v>0</v>
      </c>
      <c r="AQ20" s="43">
        <f t="shared" si="23"/>
        <v>0</v>
      </c>
    </row>
    <row r="21" spans="1:43" ht="15" customHeight="1" x14ac:dyDescent="0.25">
      <c r="A21" s="22" t="s">
        <v>24</v>
      </c>
      <c r="B21" s="22">
        <v>20</v>
      </c>
      <c r="C21" s="22" t="s">
        <v>484</v>
      </c>
      <c r="D21" s="22" t="s">
        <v>483</v>
      </c>
      <c r="E21" s="22" t="s">
        <v>300</v>
      </c>
      <c r="F21" s="22" t="s">
        <v>269</v>
      </c>
      <c r="G21" s="22" t="s">
        <v>929</v>
      </c>
      <c r="H21" s="23" t="s">
        <v>968</v>
      </c>
      <c r="I21" s="36">
        <v>1066706</v>
      </c>
      <c r="J21" s="37">
        <v>0.87160493827160479</v>
      </c>
      <c r="K21" s="37">
        <v>1.0589999999999999</v>
      </c>
      <c r="L21" s="38">
        <v>1.2150000000000001</v>
      </c>
      <c r="M21" s="36">
        <v>964184</v>
      </c>
      <c r="N21" s="37">
        <v>0.84202085004009619</v>
      </c>
      <c r="O21" s="37">
        <v>1.05</v>
      </c>
      <c r="P21" s="38">
        <v>1.2470000000000001</v>
      </c>
      <c r="Q21" s="48"/>
      <c r="R21" s="53" t="str">
        <f>VLOOKUP('PENSIOENFONDSEN IN PERSPECTIEF'!C16,BEREKENING!Q5:S9,3,FALSE)</f>
        <v>OPF</v>
      </c>
      <c r="S21" s="41"/>
      <c r="T21" s="42">
        <f t="shared" si="0"/>
        <v>964184</v>
      </c>
      <c r="U21" s="43">
        <f t="shared" si="1"/>
        <v>0.84202085004009619</v>
      </c>
      <c r="V21" s="43">
        <f t="shared" si="2"/>
        <v>1.05</v>
      </c>
      <c r="W21" s="43">
        <f t="shared" si="3"/>
        <v>1.2470000000000001</v>
      </c>
      <c r="X21" s="42">
        <f t="shared" si="4"/>
        <v>964184</v>
      </c>
      <c r="Y21" s="43">
        <f t="shared" si="5"/>
        <v>0.84202085004009619</v>
      </c>
      <c r="Z21" s="43">
        <f t="shared" si="6"/>
        <v>1.05</v>
      </c>
      <c r="AA21" s="43">
        <f t="shared" si="7"/>
        <v>1.2470000000000001</v>
      </c>
      <c r="AB21" s="42">
        <f t="shared" si="8"/>
        <v>0</v>
      </c>
      <c r="AC21" s="43">
        <f t="shared" si="9"/>
        <v>0</v>
      </c>
      <c r="AD21" s="43">
        <f t="shared" si="10"/>
        <v>0</v>
      </c>
      <c r="AE21" s="43">
        <f t="shared" si="11"/>
        <v>0</v>
      </c>
      <c r="AF21" s="42">
        <f t="shared" si="12"/>
        <v>0</v>
      </c>
      <c r="AG21" s="43">
        <f t="shared" si="13"/>
        <v>0</v>
      </c>
      <c r="AH21" s="43">
        <f t="shared" si="14"/>
        <v>0</v>
      </c>
      <c r="AI21" s="43">
        <f t="shared" si="15"/>
        <v>0</v>
      </c>
      <c r="AJ21" s="42">
        <f t="shared" si="16"/>
        <v>964184</v>
      </c>
      <c r="AK21" s="43">
        <f t="shared" si="17"/>
        <v>0.84202085004009619</v>
      </c>
      <c r="AL21" s="43">
        <f t="shared" si="18"/>
        <v>1.05</v>
      </c>
      <c r="AM21" s="43">
        <f t="shared" si="19"/>
        <v>1.2470000000000001</v>
      </c>
      <c r="AN21" s="42">
        <f t="shared" si="20"/>
        <v>964184</v>
      </c>
      <c r="AO21" s="43">
        <f t="shared" si="21"/>
        <v>0.84202085004009619</v>
      </c>
      <c r="AP21" s="43">
        <f t="shared" si="22"/>
        <v>1.05</v>
      </c>
      <c r="AQ21" s="43">
        <f t="shared" si="23"/>
        <v>1.2470000000000001</v>
      </c>
    </row>
    <row r="22" spans="1:43" ht="15" customHeight="1" x14ac:dyDescent="0.25">
      <c r="A22" s="22" t="s">
        <v>82</v>
      </c>
      <c r="B22" s="22">
        <v>21</v>
      </c>
      <c r="C22" s="22" t="s">
        <v>826</v>
      </c>
      <c r="D22" s="22" t="s">
        <v>825</v>
      </c>
      <c r="E22" s="22" t="s">
        <v>314</v>
      </c>
      <c r="F22" s="22" t="s">
        <v>942</v>
      </c>
      <c r="G22" s="22" t="s">
        <v>926</v>
      </c>
      <c r="H22" s="23" t="s">
        <v>969</v>
      </c>
      <c r="I22" s="36">
        <v>4138378</v>
      </c>
      <c r="J22" s="37">
        <v>0.89983164983164987</v>
      </c>
      <c r="K22" s="37">
        <v>1.069</v>
      </c>
      <c r="L22" s="38">
        <v>1.1879999999999999</v>
      </c>
      <c r="M22" s="36">
        <v>3783614</v>
      </c>
      <c r="N22" s="37">
        <v>0.88083333333333336</v>
      </c>
      <c r="O22" s="37">
        <v>1.0569999999999999</v>
      </c>
      <c r="P22" s="38">
        <v>1.2</v>
      </c>
      <c r="Q22" s="27">
        <v>1</v>
      </c>
      <c r="R22" s="53" t="str">
        <f>VLOOKUP('PENSIOENFONDSEN IN PERSPECTIEF'!C8,BEREKENING!Q5:S9,3,FALSE)&amp;"-en ("&amp;'PENSIOENFONDSEN IN PERSPECTIEF'!C10&amp;")"</f>
        <v>OPF-en (Alle)</v>
      </c>
      <c r="S22" s="41"/>
      <c r="T22" s="42">
        <f t="shared" si="0"/>
        <v>0</v>
      </c>
      <c r="U22" s="43">
        <f t="shared" si="1"/>
        <v>0</v>
      </c>
      <c r="V22" s="43">
        <f t="shared" si="2"/>
        <v>0</v>
      </c>
      <c r="W22" s="43">
        <f t="shared" si="3"/>
        <v>0</v>
      </c>
      <c r="X22" s="42">
        <f t="shared" si="4"/>
        <v>0</v>
      </c>
      <c r="Y22" s="43">
        <f t="shared" si="5"/>
        <v>0</v>
      </c>
      <c r="Z22" s="43">
        <f t="shared" si="6"/>
        <v>0</v>
      </c>
      <c r="AA22" s="43">
        <f t="shared" si="7"/>
        <v>0</v>
      </c>
      <c r="AB22" s="42">
        <f t="shared" si="8"/>
        <v>0</v>
      </c>
      <c r="AC22" s="43">
        <f t="shared" si="9"/>
        <v>0</v>
      </c>
      <c r="AD22" s="43">
        <f t="shared" si="10"/>
        <v>0</v>
      </c>
      <c r="AE22" s="43">
        <f t="shared" si="11"/>
        <v>0</v>
      </c>
      <c r="AF22" s="42">
        <f t="shared" si="12"/>
        <v>0</v>
      </c>
      <c r="AG22" s="43">
        <f t="shared" si="13"/>
        <v>0</v>
      </c>
      <c r="AH22" s="43">
        <f t="shared" si="14"/>
        <v>0</v>
      </c>
      <c r="AI22" s="43">
        <f t="shared" si="15"/>
        <v>0</v>
      </c>
      <c r="AJ22" s="42">
        <f t="shared" si="16"/>
        <v>0</v>
      </c>
      <c r="AK22" s="43">
        <f t="shared" si="17"/>
        <v>0</v>
      </c>
      <c r="AL22" s="43">
        <f t="shared" si="18"/>
        <v>0</v>
      </c>
      <c r="AM22" s="43">
        <f t="shared" si="19"/>
        <v>0</v>
      </c>
      <c r="AN22" s="42">
        <f t="shared" si="20"/>
        <v>0</v>
      </c>
      <c r="AO22" s="43">
        <f t="shared" si="21"/>
        <v>0</v>
      </c>
      <c r="AP22" s="43">
        <f t="shared" si="22"/>
        <v>0</v>
      </c>
      <c r="AQ22" s="43">
        <f t="shared" si="23"/>
        <v>0</v>
      </c>
    </row>
    <row r="23" spans="1:43" ht="15" customHeight="1" x14ac:dyDescent="0.25">
      <c r="A23" s="22" t="s">
        <v>171</v>
      </c>
      <c r="B23" s="22">
        <v>24</v>
      </c>
      <c r="C23" s="22" t="s">
        <v>487</v>
      </c>
      <c r="D23" s="22" t="s">
        <v>486</v>
      </c>
      <c r="E23" s="22" t="s">
        <v>488</v>
      </c>
      <c r="F23" s="22" t="s">
        <v>269</v>
      </c>
      <c r="G23" s="22" t="s">
        <v>929</v>
      </c>
      <c r="H23" s="23" t="s">
        <v>968</v>
      </c>
      <c r="I23" s="36">
        <v>326667</v>
      </c>
      <c r="J23" s="37">
        <v>0.97855917667238435</v>
      </c>
      <c r="K23" s="37">
        <v>1.141</v>
      </c>
      <c r="L23" s="38">
        <v>1.1659999999999999</v>
      </c>
      <c r="M23" s="36">
        <v>295631</v>
      </c>
      <c r="N23" s="37">
        <v>0.95759117896522472</v>
      </c>
      <c r="O23" s="37">
        <v>1.129</v>
      </c>
      <c r="P23" s="38">
        <v>1.179</v>
      </c>
      <c r="Q23" s="27">
        <v>2</v>
      </c>
      <c r="R23" s="54">
        <v>1</v>
      </c>
      <c r="S23" s="55">
        <v>1</v>
      </c>
      <c r="T23" s="42">
        <f t="shared" si="0"/>
        <v>295631</v>
      </c>
      <c r="U23" s="43">
        <f t="shared" si="1"/>
        <v>0.95759117896522472</v>
      </c>
      <c r="V23" s="43">
        <f t="shared" si="2"/>
        <v>1.129</v>
      </c>
      <c r="W23" s="43">
        <f t="shared" si="3"/>
        <v>1.179</v>
      </c>
      <c r="X23" s="42">
        <f t="shared" si="4"/>
        <v>295631</v>
      </c>
      <c r="Y23" s="43">
        <f t="shared" si="5"/>
        <v>0.95759117896522472</v>
      </c>
      <c r="Z23" s="43">
        <f t="shared" si="6"/>
        <v>1.129</v>
      </c>
      <c r="AA23" s="43">
        <f t="shared" si="7"/>
        <v>1.179</v>
      </c>
      <c r="AB23" s="42">
        <f t="shared" si="8"/>
        <v>0</v>
      </c>
      <c r="AC23" s="43">
        <f t="shared" si="9"/>
        <v>0</v>
      </c>
      <c r="AD23" s="43">
        <f t="shared" si="10"/>
        <v>0</v>
      </c>
      <c r="AE23" s="43">
        <f t="shared" si="11"/>
        <v>0</v>
      </c>
      <c r="AF23" s="42">
        <f t="shared" si="12"/>
        <v>0</v>
      </c>
      <c r="AG23" s="43">
        <f t="shared" si="13"/>
        <v>0</v>
      </c>
      <c r="AH23" s="43">
        <f t="shared" si="14"/>
        <v>0</v>
      </c>
      <c r="AI23" s="43">
        <f t="shared" si="15"/>
        <v>0</v>
      </c>
      <c r="AJ23" s="42">
        <f t="shared" si="16"/>
        <v>295631</v>
      </c>
      <c r="AK23" s="43">
        <f t="shared" si="17"/>
        <v>0.95759117896522472</v>
      </c>
      <c r="AL23" s="43">
        <f t="shared" si="18"/>
        <v>1.129</v>
      </c>
      <c r="AM23" s="43">
        <f t="shared" si="19"/>
        <v>1.179</v>
      </c>
      <c r="AN23" s="42">
        <f t="shared" si="20"/>
        <v>295631</v>
      </c>
      <c r="AO23" s="43">
        <f t="shared" si="21"/>
        <v>0.95759117896522472</v>
      </c>
      <c r="AP23" s="43">
        <f t="shared" si="22"/>
        <v>1.129</v>
      </c>
      <c r="AQ23" s="43">
        <f t="shared" si="23"/>
        <v>1.179</v>
      </c>
    </row>
    <row r="24" spans="1:43" ht="15" customHeight="1" x14ac:dyDescent="0.25">
      <c r="A24" s="22" t="s">
        <v>240</v>
      </c>
      <c r="B24" s="22">
        <v>23</v>
      </c>
      <c r="C24" s="22" t="s">
        <v>423</v>
      </c>
      <c r="D24" s="22" t="s">
        <v>422</v>
      </c>
      <c r="E24" s="22" t="s">
        <v>274</v>
      </c>
      <c r="F24" s="22" t="s">
        <v>418</v>
      </c>
      <c r="G24" s="22" t="s">
        <v>932</v>
      </c>
      <c r="H24" s="23" t="s">
        <v>968</v>
      </c>
      <c r="I24" s="36">
        <v>13830</v>
      </c>
      <c r="J24" s="37" t="s">
        <v>980</v>
      </c>
      <c r="K24" s="37">
        <v>0</v>
      </c>
      <c r="L24" s="38">
        <v>0</v>
      </c>
      <c r="M24" s="36">
        <v>12880</v>
      </c>
      <c r="N24" s="37" t="s">
        <v>980</v>
      </c>
      <c r="O24" s="37">
        <v>0</v>
      </c>
      <c r="P24" s="38">
        <v>0</v>
      </c>
      <c r="Q24" s="27">
        <v>3</v>
      </c>
      <c r="R24" s="54">
        <v>1.4</v>
      </c>
      <c r="S24" s="55">
        <v>1.4</v>
      </c>
      <c r="T24" s="42">
        <f t="shared" si="0"/>
        <v>0</v>
      </c>
      <c r="U24" s="43">
        <f t="shared" si="1"/>
        <v>0</v>
      </c>
      <c r="V24" s="43">
        <f t="shared" si="2"/>
        <v>0</v>
      </c>
      <c r="W24" s="43">
        <f t="shared" si="3"/>
        <v>0</v>
      </c>
      <c r="X24" s="42">
        <f t="shared" si="4"/>
        <v>0</v>
      </c>
      <c r="Y24" s="43">
        <f t="shared" si="5"/>
        <v>0</v>
      </c>
      <c r="Z24" s="43">
        <f t="shared" si="6"/>
        <v>0</v>
      </c>
      <c r="AA24" s="43">
        <f t="shared" si="7"/>
        <v>0</v>
      </c>
      <c r="AB24" s="42">
        <f t="shared" si="8"/>
        <v>0</v>
      </c>
      <c r="AC24" s="43">
        <f t="shared" si="9"/>
        <v>0</v>
      </c>
      <c r="AD24" s="43">
        <f t="shared" si="10"/>
        <v>0</v>
      </c>
      <c r="AE24" s="43">
        <f t="shared" si="11"/>
        <v>0</v>
      </c>
      <c r="AF24" s="42">
        <f t="shared" si="12"/>
        <v>0</v>
      </c>
      <c r="AG24" s="43">
        <f t="shared" si="13"/>
        <v>0</v>
      </c>
      <c r="AH24" s="43">
        <f t="shared" si="14"/>
        <v>0</v>
      </c>
      <c r="AI24" s="43">
        <f t="shared" si="15"/>
        <v>0</v>
      </c>
      <c r="AJ24" s="42">
        <f t="shared" si="16"/>
        <v>0</v>
      </c>
      <c r="AK24" s="43">
        <f t="shared" si="17"/>
        <v>0</v>
      </c>
      <c r="AL24" s="43">
        <f t="shared" si="18"/>
        <v>0</v>
      </c>
      <c r="AM24" s="43">
        <f t="shared" si="19"/>
        <v>0</v>
      </c>
      <c r="AN24" s="42">
        <f t="shared" si="20"/>
        <v>0</v>
      </c>
      <c r="AO24" s="43">
        <f t="shared" si="21"/>
        <v>0</v>
      </c>
      <c r="AP24" s="43">
        <f t="shared" si="22"/>
        <v>0</v>
      </c>
      <c r="AQ24" s="43">
        <f t="shared" si="23"/>
        <v>0</v>
      </c>
    </row>
    <row r="25" spans="1:43" ht="15" customHeight="1" x14ac:dyDescent="0.25">
      <c r="A25" s="22" t="s">
        <v>197</v>
      </c>
      <c r="B25" s="22">
        <v>25</v>
      </c>
      <c r="C25" s="22" t="s">
        <v>490</v>
      </c>
      <c r="D25" s="22" t="s">
        <v>489</v>
      </c>
      <c r="E25" s="22" t="s">
        <v>448</v>
      </c>
      <c r="F25" s="22" t="s">
        <v>269</v>
      </c>
      <c r="G25" s="22" t="s">
        <v>929</v>
      </c>
      <c r="H25" s="23" t="s">
        <v>968</v>
      </c>
      <c r="I25" s="36">
        <v>164213</v>
      </c>
      <c r="J25" s="37">
        <v>0.96093100581878621</v>
      </c>
      <c r="K25" s="37">
        <v>1.1559999999999999</v>
      </c>
      <c r="L25" s="38">
        <v>1.2030000000000001</v>
      </c>
      <c r="M25" s="36">
        <v>154091</v>
      </c>
      <c r="N25" s="37">
        <v>0.91552695092518088</v>
      </c>
      <c r="O25" s="37">
        <v>1.1379999999999999</v>
      </c>
      <c r="P25" s="38">
        <v>1.2430000000000001</v>
      </c>
      <c r="Q25" s="27">
        <v>4</v>
      </c>
      <c r="R25" s="40"/>
      <c r="S25" s="41"/>
      <c r="T25" s="42">
        <f t="shared" si="0"/>
        <v>154091</v>
      </c>
      <c r="U25" s="43">
        <f t="shared" si="1"/>
        <v>0.91552695092518088</v>
      </c>
      <c r="V25" s="43">
        <f t="shared" si="2"/>
        <v>1.1379999999999999</v>
      </c>
      <c r="W25" s="43">
        <f t="shared" si="3"/>
        <v>1.2430000000000001</v>
      </c>
      <c r="X25" s="42">
        <f t="shared" si="4"/>
        <v>154091</v>
      </c>
      <c r="Y25" s="43">
        <f t="shared" si="5"/>
        <v>0.91552695092518088</v>
      </c>
      <c r="Z25" s="43">
        <f t="shared" si="6"/>
        <v>1.1379999999999999</v>
      </c>
      <c r="AA25" s="43">
        <f t="shared" si="7"/>
        <v>1.2430000000000001</v>
      </c>
      <c r="AB25" s="42">
        <f t="shared" si="8"/>
        <v>0</v>
      </c>
      <c r="AC25" s="43">
        <f t="shared" si="9"/>
        <v>0</v>
      </c>
      <c r="AD25" s="43">
        <f t="shared" si="10"/>
        <v>0</v>
      </c>
      <c r="AE25" s="43">
        <f t="shared" si="11"/>
        <v>0</v>
      </c>
      <c r="AF25" s="42">
        <f t="shared" si="12"/>
        <v>0</v>
      </c>
      <c r="AG25" s="43">
        <f t="shared" si="13"/>
        <v>0</v>
      </c>
      <c r="AH25" s="43">
        <f t="shared" si="14"/>
        <v>0</v>
      </c>
      <c r="AI25" s="43">
        <f t="shared" si="15"/>
        <v>0</v>
      </c>
      <c r="AJ25" s="42">
        <f t="shared" si="16"/>
        <v>154091</v>
      </c>
      <c r="AK25" s="43">
        <f t="shared" si="17"/>
        <v>0.91552695092518088</v>
      </c>
      <c r="AL25" s="43">
        <f t="shared" si="18"/>
        <v>1.1379999999999999</v>
      </c>
      <c r="AM25" s="43">
        <f t="shared" si="19"/>
        <v>1.2430000000000001</v>
      </c>
      <c r="AN25" s="42">
        <f t="shared" si="20"/>
        <v>154091</v>
      </c>
      <c r="AO25" s="43">
        <f t="shared" si="21"/>
        <v>0.91552695092518088</v>
      </c>
      <c r="AP25" s="43">
        <f t="shared" si="22"/>
        <v>1.1379999999999999</v>
      </c>
      <c r="AQ25" s="43">
        <f t="shared" si="23"/>
        <v>1.2430000000000001</v>
      </c>
    </row>
    <row r="26" spans="1:43" ht="15" customHeight="1" x14ac:dyDescent="0.25">
      <c r="A26" s="22" t="s">
        <v>172</v>
      </c>
      <c r="B26" s="22">
        <v>26</v>
      </c>
      <c r="C26" s="22" t="s">
        <v>492</v>
      </c>
      <c r="D26" s="22" t="s">
        <v>491</v>
      </c>
      <c r="E26" s="22" t="s">
        <v>339</v>
      </c>
      <c r="F26" s="22" t="s">
        <v>269</v>
      </c>
      <c r="G26" s="22" t="s">
        <v>926</v>
      </c>
      <c r="H26" s="23" t="s">
        <v>968</v>
      </c>
      <c r="I26" s="36">
        <v>2672300</v>
      </c>
      <c r="J26" s="37">
        <v>0.95996592844974449</v>
      </c>
      <c r="K26" s="37">
        <v>1.127</v>
      </c>
      <c r="L26" s="38">
        <v>1.1739999999999999</v>
      </c>
      <c r="M26" s="36">
        <v>2501936</v>
      </c>
      <c r="N26" s="37">
        <v>0.96891191709844571</v>
      </c>
      <c r="O26" s="37">
        <v>1.1220000000000001</v>
      </c>
      <c r="P26" s="38">
        <v>1.1579999999999999</v>
      </c>
      <c r="Q26" s="39" t="s">
        <v>952</v>
      </c>
      <c r="T26" s="42">
        <f t="shared" si="0"/>
        <v>0</v>
      </c>
      <c r="U26" s="43">
        <f t="shared" si="1"/>
        <v>0</v>
      </c>
      <c r="V26" s="43">
        <f t="shared" si="2"/>
        <v>0</v>
      </c>
      <c r="W26" s="43">
        <f t="shared" si="3"/>
        <v>0</v>
      </c>
      <c r="X26" s="42">
        <f t="shared" si="4"/>
        <v>2501936</v>
      </c>
      <c r="Y26" s="43">
        <f t="shared" si="5"/>
        <v>0.96891191709844571</v>
      </c>
      <c r="Z26" s="43">
        <f t="shared" si="6"/>
        <v>1.1220000000000001</v>
      </c>
      <c r="AA26" s="43">
        <f t="shared" si="7"/>
        <v>1.1579999999999999</v>
      </c>
      <c r="AB26" s="42">
        <f t="shared" si="8"/>
        <v>0</v>
      </c>
      <c r="AC26" s="43">
        <f t="shared" si="9"/>
        <v>0</v>
      </c>
      <c r="AD26" s="43">
        <f t="shared" si="10"/>
        <v>0</v>
      </c>
      <c r="AE26" s="43">
        <f t="shared" si="11"/>
        <v>0</v>
      </c>
      <c r="AF26" s="42">
        <f t="shared" si="12"/>
        <v>0</v>
      </c>
      <c r="AG26" s="43">
        <f t="shared" si="13"/>
        <v>0</v>
      </c>
      <c r="AH26" s="43">
        <f t="shared" si="14"/>
        <v>0</v>
      </c>
      <c r="AI26" s="43">
        <f t="shared" si="15"/>
        <v>0</v>
      </c>
      <c r="AJ26" s="42">
        <f t="shared" si="16"/>
        <v>0</v>
      </c>
      <c r="AK26" s="43">
        <f t="shared" si="17"/>
        <v>0</v>
      </c>
      <c r="AL26" s="43">
        <f t="shared" si="18"/>
        <v>0</v>
      </c>
      <c r="AM26" s="43">
        <f t="shared" si="19"/>
        <v>0</v>
      </c>
      <c r="AN26" s="42">
        <f t="shared" si="20"/>
        <v>2501936</v>
      </c>
      <c r="AO26" s="43">
        <f t="shared" si="21"/>
        <v>0.96891191709844571</v>
      </c>
      <c r="AP26" s="43">
        <f t="shared" si="22"/>
        <v>1.1220000000000001</v>
      </c>
      <c r="AQ26" s="43">
        <f t="shared" si="23"/>
        <v>1.1579999999999999</v>
      </c>
    </row>
    <row r="27" spans="1:43" ht="15" customHeight="1" x14ac:dyDescent="0.25">
      <c r="A27" s="22" t="s">
        <v>89</v>
      </c>
      <c r="B27" s="22">
        <v>27</v>
      </c>
      <c r="C27" s="22" t="s">
        <v>494</v>
      </c>
      <c r="D27" s="22" t="s">
        <v>493</v>
      </c>
      <c r="E27" s="22" t="s">
        <v>299</v>
      </c>
      <c r="F27" s="22" t="s">
        <v>269</v>
      </c>
      <c r="G27" s="22" t="s">
        <v>929</v>
      </c>
      <c r="H27" s="23" t="s">
        <v>968</v>
      </c>
      <c r="I27" s="36">
        <v>333389</v>
      </c>
      <c r="J27" s="37">
        <v>0.97027972027972043</v>
      </c>
      <c r="K27" s="37">
        <v>1.1100000000000001</v>
      </c>
      <c r="L27" s="38">
        <v>1.1439999999999999</v>
      </c>
      <c r="M27" s="36">
        <v>296583</v>
      </c>
      <c r="N27" s="37">
        <v>0.96932515337423319</v>
      </c>
      <c r="O27" s="37">
        <v>1.1060000000000001</v>
      </c>
      <c r="P27" s="38">
        <v>1.141</v>
      </c>
      <c r="Q27" s="27" t="s">
        <v>953</v>
      </c>
      <c r="S27" s="56" t="str">
        <f>+'PENSIOENFONDSEN IN PERSPECTIEF'!C3</f>
        <v>Abbott Nederland, St. Psf.</v>
      </c>
      <c r="T27" s="42">
        <f t="shared" si="0"/>
        <v>296583</v>
      </c>
      <c r="U27" s="43">
        <f t="shared" si="1"/>
        <v>0.96932515337423319</v>
      </c>
      <c r="V27" s="43">
        <f t="shared" si="2"/>
        <v>1.1060000000000001</v>
      </c>
      <c r="W27" s="43">
        <f t="shared" si="3"/>
        <v>1.141</v>
      </c>
      <c r="X27" s="42">
        <f t="shared" si="4"/>
        <v>296583</v>
      </c>
      <c r="Y27" s="43">
        <f t="shared" si="5"/>
        <v>0.96932515337423319</v>
      </c>
      <c r="Z27" s="43">
        <f t="shared" si="6"/>
        <v>1.1060000000000001</v>
      </c>
      <c r="AA27" s="43">
        <f t="shared" si="7"/>
        <v>1.141</v>
      </c>
      <c r="AB27" s="42">
        <f t="shared" si="8"/>
        <v>0</v>
      </c>
      <c r="AC27" s="43">
        <f t="shared" si="9"/>
        <v>0</v>
      </c>
      <c r="AD27" s="43">
        <f t="shared" si="10"/>
        <v>0</v>
      </c>
      <c r="AE27" s="43">
        <f t="shared" si="11"/>
        <v>0</v>
      </c>
      <c r="AF27" s="42">
        <f t="shared" si="12"/>
        <v>0</v>
      </c>
      <c r="AG27" s="43">
        <f t="shared" si="13"/>
        <v>0</v>
      </c>
      <c r="AH27" s="43">
        <f t="shared" si="14"/>
        <v>0</v>
      </c>
      <c r="AI27" s="43">
        <f t="shared" si="15"/>
        <v>0</v>
      </c>
      <c r="AJ27" s="42">
        <f t="shared" si="16"/>
        <v>296583</v>
      </c>
      <c r="AK27" s="43">
        <f t="shared" si="17"/>
        <v>0.96932515337423319</v>
      </c>
      <c r="AL27" s="43">
        <f t="shared" si="18"/>
        <v>1.1060000000000001</v>
      </c>
      <c r="AM27" s="43">
        <f t="shared" si="19"/>
        <v>1.141</v>
      </c>
      <c r="AN27" s="42">
        <f t="shared" si="20"/>
        <v>296583</v>
      </c>
      <c r="AO27" s="43">
        <f t="shared" si="21"/>
        <v>0.96932515337423319</v>
      </c>
      <c r="AP27" s="43">
        <f t="shared" si="22"/>
        <v>1.1060000000000001</v>
      </c>
      <c r="AQ27" s="43">
        <f t="shared" si="23"/>
        <v>1.141</v>
      </c>
    </row>
    <row r="28" spans="1:43" ht="15" customHeight="1" x14ac:dyDescent="0.25">
      <c r="A28" s="22" t="s">
        <v>253</v>
      </c>
      <c r="B28" s="22">
        <v>28</v>
      </c>
      <c r="C28" s="22" t="s">
        <v>498</v>
      </c>
      <c r="D28" s="22" t="s">
        <v>497</v>
      </c>
      <c r="E28" s="22" t="s">
        <v>499</v>
      </c>
      <c r="F28" s="22" t="s">
        <v>269</v>
      </c>
      <c r="G28" s="22" t="s">
        <v>929</v>
      </c>
      <c r="H28" s="23" t="s">
        <v>968</v>
      </c>
      <c r="I28" s="36">
        <v>796032</v>
      </c>
      <c r="J28" s="37">
        <v>1.1429951690821258</v>
      </c>
      <c r="K28" s="37">
        <v>1.1830000000000001</v>
      </c>
      <c r="L28" s="38">
        <v>1.0349999999999999</v>
      </c>
      <c r="M28" s="36">
        <v>726396</v>
      </c>
      <c r="N28" s="37">
        <v>1.1381642512077295</v>
      </c>
      <c r="O28" s="37">
        <v>1.1779999999999999</v>
      </c>
      <c r="P28" s="38">
        <v>1.0349999999999999</v>
      </c>
      <c r="Q28" s="27" t="s">
        <v>265</v>
      </c>
      <c r="S28" s="56" t="str">
        <f>VLOOKUP($S27,$C$4:$P$272,4,FALSE)</f>
        <v>Ondernemingspensioenfonds</v>
      </c>
      <c r="T28" s="42">
        <f t="shared" si="0"/>
        <v>726396</v>
      </c>
      <c r="U28" s="43">
        <f t="shared" si="1"/>
        <v>1.1381642512077295</v>
      </c>
      <c r="V28" s="43">
        <f t="shared" si="2"/>
        <v>1.1779999999999999</v>
      </c>
      <c r="W28" s="43">
        <f t="shared" si="3"/>
        <v>1.0349999999999999</v>
      </c>
      <c r="X28" s="42">
        <f t="shared" si="4"/>
        <v>726396</v>
      </c>
      <c r="Y28" s="43">
        <f t="shared" si="5"/>
        <v>1.1381642512077295</v>
      </c>
      <c r="Z28" s="43">
        <f t="shared" si="6"/>
        <v>1.1779999999999999</v>
      </c>
      <c r="AA28" s="43">
        <f t="shared" si="7"/>
        <v>1.0349999999999999</v>
      </c>
      <c r="AB28" s="42">
        <f t="shared" si="8"/>
        <v>726396</v>
      </c>
      <c r="AC28" s="43">
        <f t="shared" si="9"/>
        <v>1.1381642512077295</v>
      </c>
      <c r="AD28" s="43">
        <f t="shared" si="10"/>
        <v>1.1779999999999999</v>
      </c>
      <c r="AE28" s="43">
        <f t="shared" si="11"/>
        <v>1.0349999999999999</v>
      </c>
      <c r="AF28" s="42">
        <f t="shared" si="12"/>
        <v>726396</v>
      </c>
      <c r="AG28" s="43">
        <f t="shared" si="13"/>
        <v>1.1381642512077295</v>
      </c>
      <c r="AH28" s="43">
        <f t="shared" si="14"/>
        <v>1.1779999999999999</v>
      </c>
      <c r="AI28" s="43">
        <f t="shared" si="15"/>
        <v>1.0349999999999999</v>
      </c>
      <c r="AJ28" s="42">
        <f t="shared" si="16"/>
        <v>0</v>
      </c>
      <c r="AK28" s="43">
        <f t="shared" si="17"/>
        <v>0</v>
      </c>
      <c r="AL28" s="43">
        <f t="shared" si="18"/>
        <v>0</v>
      </c>
      <c r="AM28" s="43">
        <f t="shared" si="19"/>
        <v>0</v>
      </c>
      <c r="AN28" s="42">
        <f t="shared" si="20"/>
        <v>0</v>
      </c>
      <c r="AO28" s="43">
        <f t="shared" si="21"/>
        <v>0</v>
      </c>
      <c r="AP28" s="43">
        <f t="shared" si="22"/>
        <v>0</v>
      </c>
      <c r="AQ28" s="43">
        <f t="shared" si="23"/>
        <v>0</v>
      </c>
    </row>
    <row r="29" spans="1:43" ht="15" customHeight="1" x14ac:dyDescent="0.25">
      <c r="A29" s="22" t="s">
        <v>149</v>
      </c>
      <c r="B29" s="22">
        <v>29</v>
      </c>
      <c r="C29" s="22" t="s">
        <v>501</v>
      </c>
      <c r="D29" s="22" t="s">
        <v>500</v>
      </c>
      <c r="E29" s="22" t="s">
        <v>453</v>
      </c>
      <c r="F29" s="22" t="s">
        <v>269</v>
      </c>
      <c r="G29" s="22" t="s">
        <v>929</v>
      </c>
      <c r="H29" s="23" t="s">
        <v>968</v>
      </c>
      <c r="I29" s="36">
        <v>362362</v>
      </c>
      <c r="J29" s="37">
        <v>0.99660441426146007</v>
      </c>
      <c r="K29" s="37">
        <v>1.1739999999999999</v>
      </c>
      <c r="L29" s="38">
        <v>1.1779999999999999</v>
      </c>
      <c r="M29" s="36">
        <v>314790</v>
      </c>
      <c r="N29" s="37">
        <v>0.99572649572649585</v>
      </c>
      <c r="O29" s="37">
        <v>1.165</v>
      </c>
      <c r="P29" s="38">
        <v>1.17</v>
      </c>
      <c r="Q29" s="27" t="s">
        <v>928</v>
      </c>
      <c r="S29" s="56" t="str">
        <f>VLOOKUP($S27,$C$4:$P$272,5,FALSE)</f>
        <v>Klein</v>
      </c>
      <c r="T29" s="42">
        <f t="shared" si="0"/>
        <v>314790</v>
      </c>
      <c r="U29" s="43">
        <f t="shared" si="1"/>
        <v>0.99572649572649585</v>
      </c>
      <c r="V29" s="43">
        <f t="shared" si="2"/>
        <v>1.165</v>
      </c>
      <c r="W29" s="43">
        <f t="shared" si="3"/>
        <v>1.17</v>
      </c>
      <c r="X29" s="42">
        <f t="shared" si="4"/>
        <v>314790</v>
      </c>
      <c r="Y29" s="43">
        <f t="shared" si="5"/>
        <v>0.99572649572649585</v>
      </c>
      <c r="Z29" s="43">
        <f t="shared" si="6"/>
        <v>1.165</v>
      </c>
      <c r="AA29" s="43">
        <f t="shared" si="7"/>
        <v>1.17</v>
      </c>
      <c r="AB29" s="42">
        <f t="shared" si="8"/>
        <v>0</v>
      </c>
      <c r="AC29" s="43">
        <f t="shared" si="9"/>
        <v>0</v>
      </c>
      <c r="AD29" s="43">
        <f t="shared" si="10"/>
        <v>0</v>
      </c>
      <c r="AE29" s="43">
        <f t="shared" si="11"/>
        <v>0</v>
      </c>
      <c r="AF29" s="42">
        <f t="shared" si="12"/>
        <v>0</v>
      </c>
      <c r="AG29" s="43">
        <f t="shared" si="13"/>
        <v>0</v>
      </c>
      <c r="AH29" s="43">
        <f t="shared" si="14"/>
        <v>0</v>
      </c>
      <c r="AI29" s="43">
        <f t="shared" si="15"/>
        <v>0</v>
      </c>
      <c r="AJ29" s="42">
        <f t="shared" si="16"/>
        <v>314790</v>
      </c>
      <c r="AK29" s="43">
        <f t="shared" si="17"/>
        <v>0.99572649572649585</v>
      </c>
      <c r="AL29" s="43">
        <f t="shared" si="18"/>
        <v>1.165</v>
      </c>
      <c r="AM29" s="43">
        <f t="shared" si="19"/>
        <v>1.17</v>
      </c>
      <c r="AN29" s="42">
        <f t="shared" si="20"/>
        <v>314790</v>
      </c>
      <c r="AO29" s="43">
        <f t="shared" si="21"/>
        <v>0.99572649572649585</v>
      </c>
      <c r="AP29" s="43">
        <f t="shared" si="22"/>
        <v>1.165</v>
      </c>
      <c r="AQ29" s="43">
        <f t="shared" si="23"/>
        <v>1.17</v>
      </c>
    </row>
    <row r="30" spans="1:43" ht="15" customHeight="1" x14ac:dyDescent="0.25">
      <c r="A30" s="22" t="s">
        <v>209</v>
      </c>
      <c r="B30" s="22">
        <v>30</v>
      </c>
      <c r="C30" s="22" t="s">
        <v>503</v>
      </c>
      <c r="D30" s="22" t="s">
        <v>502</v>
      </c>
      <c r="E30" s="22" t="s">
        <v>504</v>
      </c>
      <c r="F30" s="22" t="s">
        <v>269</v>
      </c>
      <c r="G30" s="22" t="s">
        <v>929</v>
      </c>
      <c r="H30" s="23" t="s">
        <v>968</v>
      </c>
      <c r="I30" s="36">
        <v>291898</v>
      </c>
      <c r="J30" s="37">
        <v>0.96178343949044587</v>
      </c>
      <c r="K30" s="37">
        <v>1.0569999999999999</v>
      </c>
      <c r="L30" s="38">
        <v>1.099</v>
      </c>
      <c r="M30" s="36">
        <v>244599</v>
      </c>
      <c r="N30" s="37">
        <v>0.94560290117860379</v>
      </c>
      <c r="O30" s="37">
        <v>1.0429999999999999</v>
      </c>
      <c r="P30" s="38">
        <v>1.103</v>
      </c>
      <c r="Q30" s="27" t="s">
        <v>920</v>
      </c>
      <c r="S30" s="56" t="str">
        <f>VLOOKUP($S27,$C$4:$P$272,6,FALSE)</f>
        <v>Nee</v>
      </c>
      <c r="T30" s="42">
        <f t="shared" si="0"/>
        <v>244599</v>
      </c>
      <c r="U30" s="43">
        <f t="shared" si="1"/>
        <v>0.94560290117860379</v>
      </c>
      <c r="V30" s="43">
        <f t="shared" si="2"/>
        <v>1.0429999999999999</v>
      </c>
      <c r="W30" s="43">
        <f t="shared" si="3"/>
        <v>1.103</v>
      </c>
      <c r="X30" s="42">
        <f t="shared" si="4"/>
        <v>244599</v>
      </c>
      <c r="Y30" s="43">
        <f t="shared" si="5"/>
        <v>0.94560290117860379</v>
      </c>
      <c r="Z30" s="43">
        <f t="shared" si="6"/>
        <v>1.0429999999999999</v>
      </c>
      <c r="AA30" s="43">
        <f t="shared" si="7"/>
        <v>1.103</v>
      </c>
      <c r="AB30" s="42">
        <f t="shared" si="8"/>
        <v>0</v>
      </c>
      <c r="AC30" s="43">
        <f t="shared" si="9"/>
        <v>0</v>
      </c>
      <c r="AD30" s="43">
        <f t="shared" si="10"/>
        <v>0</v>
      </c>
      <c r="AE30" s="43">
        <f t="shared" si="11"/>
        <v>0</v>
      </c>
      <c r="AF30" s="42">
        <f t="shared" si="12"/>
        <v>0</v>
      </c>
      <c r="AG30" s="43">
        <f t="shared" si="13"/>
        <v>0</v>
      </c>
      <c r="AH30" s="43">
        <f t="shared" si="14"/>
        <v>0</v>
      </c>
      <c r="AI30" s="43">
        <f t="shared" si="15"/>
        <v>0</v>
      </c>
      <c r="AJ30" s="42">
        <f t="shared" si="16"/>
        <v>244599</v>
      </c>
      <c r="AK30" s="43">
        <f t="shared" si="17"/>
        <v>0.94560290117860379</v>
      </c>
      <c r="AL30" s="43">
        <f t="shared" si="18"/>
        <v>1.0429999999999999</v>
      </c>
      <c r="AM30" s="43">
        <f t="shared" si="19"/>
        <v>1.103</v>
      </c>
      <c r="AN30" s="42">
        <f t="shared" si="20"/>
        <v>244599</v>
      </c>
      <c r="AO30" s="43">
        <f t="shared" si="21"/>
        <v>0.94560290117860379</v>
      </c>
      <c r="AP30" s="43">
        <f t="shared" si="22"/>
        <v>1.0429999999999999</v>
      </c>
      <c r="AQ30" s="43">
        <f t="shared" si="23"/>
        <v>1.103</v>
      </c>
    </row>
    <row r="31" spans="1:43" ht="15" customHeight="1" x14ac:dyDescent="0.25">
      <c r="A31" s="22" t="s">
        <v>136</v>
      </c>
      <c r="B31" s="22">
        <v>31</v>
      </c>
      <c r="C31" s="22" t="s">
        <v>506</v>
      </c>
      <c r="D31" s="22" t="s">
        <v>505</v>
      </c>
      <c r="E31" s="22" t="s">
        <v>274</v>
      </c>
      <c r="F31" s="22" t="s">
        <v>269</v>
      </c>
      <c r="G31" s="22" t="s">
        <v>929</v>
      </c>
      <c r="H31" s="23" t="s">
        <v>968</v>
      </c>
      <c r="I31" s="36">
        <v>142225</v>
      </c>
      <c r="J31" s="37">
        <v>0.94243986254295542</v>
      </c>
      <c r="K31" s="37">
        <v>1.097</v>
      </c>
      <c r="L31" s="38">
        <v>1.1639999999999999</v>
      </c>
      <c r="M31" s="36">
        <v>125606</v>
      </c>
      <c r="N31" s="37">
        <v>0.90878661087866108</v>
      </c>
      <c r="O31" s="37">
        <v>1.0860000000000001</v>
      </c>
      <c r="P31" s="38">
        <v>1.1950000000000001</v>
      </c>
      <c r="Q31" s="27" t="s">
        <v>982</v>
      </c>
      <c r="S31" s="56">
        <f>+'PENSIOENFONDSEN IN PERSPECTIEF'!$C$12</f>
        <v>2</v>
      </c>
      <c r="T31" s="42">
        <f t="shared" si="0"/>
        <v>125606</v>
      </c>
      <c r="U31" s="43">
        <f t="shared" si="1"/>
        <v>0.90878661087866108</v>
      </c>
      <c r="V31" s="43">
        <f t="shared" si="2"/>
        <v>1.0860000000000001</v>
      </c>
      <c r="W31" s="43">
        <f t="shared" si="3"/>
        <v>1.1950000000000001</v>
      </c>
      <c r="X31" s="42">
        <f t="shared" si="4"/>
        <v>125606</v>
      </c>
      <c r="Y31" s="43">
        <f t="shared" si="5"/>
        <v>0.90878661087866108</v>
      </c>
      <c r="Z31" s="43">
        <f t="shared" si="6"/>
        <v>1.0860000000000001</v>
      </c>
      <c r="AA31" s="43">
        <f t="shared" si="7"/>
        <v>1.1950000000000001</v>
      </c>
      <c r="AB31" s="42">
        <f t="shared" si="8"/>
        <v>0</v>
      </c>
      <c r="AC31" s="43">
        <f t="shared" si="9"/>
        <v>0</v>
      </c>
      <c r="AD31" s="43">
        <f t="shared" si="10"/>
        <v>0</v>
      </c>
      <c r="AE31" s="43">
        <f t="shared" si="11"/>
        <v>0</v>
      </c>
      <c r="AF31" s="42">
        <f t="shared" si="12"/>
        <v>0</v>
      </c>
      <c r="AG31" s="43">
        <f t="shared" si="13"/>
        <v>0</v>
      </c>
      <c r="AH31" s="43">
        <f t="shared" si="14"/>
        <v>0</v>
      </c>
      <c r="AI31" s="43">
        <f t="shared" si="15"/>
        <v>0</v>
      </c>
      <c r="AJ31" s="42">
        <f t="shared" si="16"/>
        <v>125606</v>
      </c>
      <c r="AK31" s="43">
        <f t="shared" si="17"/>
        <v>0.90878661087866108</v>
      </c>
      <c r="AL31" s="43">
        <f t="shared" si="18"/>
        <v>1.0860000000000001</v>
      </c>
      <c r="AM31" s="43">
        <f t="shared" si="19"/>
        <v>1.1950000000000001</v>
      </c>
      <c r="AN31" s="42">
        <f t="shared" si="20"/>
        <v>125606</v>
      </c>
      <c r="AO31" s="43">
        <f t="shared" si="21"/>
        <v>0.90878661087866108</v>
      </c>
      <c r="AP31" s="43">
        <f t="shared" si="22"/>
        <v>1.0860000000000001</v>
      </c>
      <c r="AQ31" s="43">
        <f t="shared" si="23"/>
        <v>1.1950000000000001</v>
      </c>
    </row>
    <row r="32" spans="1:43" ht="15" customHeight="1" x14ac:dyDescent="0.25">
      <c r="A32" s="22" t="s">
        <v>222</v>
      </c>
      <c r="B32" s="22">
        <v>32</v>
      </c>
      <c r="C32" s="22" t="s">
        <v>508</v>
      </c>
      <c r="D32" s="22" t="s">
        <v>507</v>
      </c>
      <c r="E32" s="22" t="s">
        <v>509</v>
      </c>
      <c r="F32" s="22" t="s">
        <v>269</v>
      </c>
      <c r="G32" s="22" t="s">
        <v>932</v>
      </c>
      <c r="H32" s="23" t="s">
        <v>968</v>
      </c>
      <c r="I32" s="36">
        <v>36686</v>
      </c>
      <c r="J32" s="37">
        <v>0.95807860262008726</v>
      </c>
      <c r="K32" s="37">
        <v>1.097</v>
      </c>
      <c r="L32" s="38">
        <v>1.145</v>
      </c>
      <c r="M32" s="36">
        <v>28861</v>
      </c>
      <c r="N32" s="37">
        <v>0.95077720207253891</v>
      </c>
      <c r="O32" s="37">
        <v>1.101</v>
      </c>
      <c r="P32" s="38">
        <v>1.1579999999999999</v>
      </c>
      <c r="Q32" s="27" t="s">
        <v>933</v>
      </c>
      <c r="S32" s="57">
        <f>VLOOKUP($S27,$C$4:$P$272,IF('PENSIOENFONDSEN IN PERSPECTIEF'!C12=1,7,11),FALSE)/1000</f>
        <v>324.93099999999998</v>
      </c>
      <c r="T32" s="42">
        <f t="shared" si="0"/>
        <v>0</v>
      </c>
      <c r="U32" s="43">
        <f t="shared" si="1"/>
        <v>0</v>
      </c>
      <c r="V32" s="43">
        <f t="shared" si="2"/>
        <v>0</v>
      </c>
      <c r="W32" s="43">
        <f t="shared" si="3"/>
        <v>0</v>
      </c>
      <c r="X32" s="42">
        <f t="shared" si="4"/>
        <v>28861</v>
      </c>
      <c r="Y32" s="43">
        <f t="shared" si="5"/>
        <v>0.95077720207253891</v>
      </c>
      <c r="Z32" s="43">
        <f t="shared" si="6"/>
        <v>1.101</v>
      </c>
      <c r="AA32" s="43">
        <f t="shared" si="7"/>
        <v>1.1579999999999999</v>
      </c>
      <c r="AB32" s="42">
        <f t="shared" si="8"/>
        <v>0</v>
      </c>
      <c r="AC32" s="43">
        <f t="shared" si="9"/>
        <v>0</v>
      </c>
      <c r="AD32" s="43">
        <f t="shared" si="10"/>
        <v>0</v>
      </c>
      <c r="AE32" s="43">
        <f t="shared" si="11"/>
        <v>0</v>
      </c>
      <c r="AF32" s="42">
        <f t="shared" si="12"/>
        <v>0</v>
      </c>
      <c r="AG32" s="43">
        <f t="shared" si="13"/>
        <v>0</v>
      </c>
      <c r="AH32" s="43">
        <f t="shared" si="14"/>
        <v>0</v>
      </c>
      <c r="AI32" s="43">
        <f t="shared" si="15"/>
        <v>0</v>
      </c>
      <c r="AJ32" s="42">
        <f t="shared" si="16"/>
        <v>0</v>
      </c>
      <c r="AK32" s="43">
        <f t="shared" si="17"/>
        <v>0</v>
      </c>
      <c r="AL32" s="43">
        <f t="shared" si="18"/>
        <v>0</v>
      </c>
      <c r="AM32" s="43">
        <f t="shared" si="19"/>
        <v>0</v>
      </c>
      <c r="AN32" s="42">
        <f t="shared" si="20"/>
        <v>28861</v>
      </c>
      <c r="AO32" s="43">
        <f t="shared" si="21"/>
        <v>0.95077720207253891</v>
      </c>
      <c r="AP32" s="43">
        <f t="shared" si="22"/>
        <v>1.101</v>
      </c>
      <c r="AQ32" s="43">
        <f t="shared" si="23"/>
        <v>1.1579999999999999</v>
      </c>
    </row>
    <row r="33" spans="1:43" ht="15" customHeight="1" x14ac:dyDescent="0.25">
      <c r="A33" s="22" t="s">
        <v>68</v>
      </c>
      <c r="B33" s="22">
        <v>33</v>
      </c>
      <c r="C33" s="22" t="s">
        <v>322</v>
      </c>
      <c r="D33" s="22" t="s">
        <v>321</v>
      </c>
      <c r="E33" s="22" t="s">
        <v>320</v>
      </c>
      <c r="F33" s="22" t="s">
        <v>942</v>
      </c>
      <c r="G33" s="22" t="s">
        <v>926</v>
      </c>
      <c r="H33" s="23" t="s">
        <v>969</v>
      </c>
      <c r="I33" s="36">
        <v>3922711</v>
      </c>
      <c r="J33" s="37">
        <v>0.89743589743589758</v>
      </c>
      <c r="K33" s="37">
        <v>1.05</v>
      </c>
      <c r="L33" s="38">
        <v>1.17</v>
      </c>
      <c r="M33" s="36">
        <v>3499889</v>
      </c>
      <c r="N33" s="37">
        <v>0.87257383966244728</v>
      </c>
      <c r="O33" s="37">
        <v>1.034</v>
      </c>
      <c r="P33" s="38">
        <v>1.1850000000000001</v>
      </c>
      <c r="Q33" s="27" t="s">
        <v>927</v>
      </c>
      <c r="S33" s="58">
        <f>VLOOKUP($S27,$C$4:$P$272,IF('PENSIOENFONDSEN IN PERSPECTIEF'!C12=1,8,12),FALSE)</f>
        <v>1.0026041666666667</v>
      </c>
      <c r="T33" s="42">
        <f t="shared" si="0"/>
        <v>0</v>
      </c>
      <c r="U33" s="43">
        <f t="shared" si="1"/>
        <v>0</v>
      </c>
      <c r="V33" s="43">
        <f t="shared" si="2"/>
        <v>0</v>
      </c>
      <c r="W33" s="43">
        <f t="shared" si="3"/>
        <v>0</v>
      </c>
      <c r="X33" s="42">
        <f t="shared" si="4"/>
        <v>0</v>
      </c>
      <c r="Y33" s="43">
        <f t="shared" si="5"/>
        <v>0</v>
      </c>
      <c r="Z33" s="43">
        <f t="shared" si="6"/>
        <v>0</v>
      </c>
      <c r="AA33" s="43">
        <f t="shared" si="7"/>
        <v>0</v>
      </c>
      <c r="AB33" s="42">
        <f t="shared" si="8"/>
        <v>0</v>
      </c>
      <c r="AC33" s="43">
        <f t="shared" si="9"/>
        <v>0</v>
      </c>
      <c r="AD33" s="43">
        <f t="shared" si="10"/>
        <v>0</v>
      </c>
      <c r="AE33" s="43">
        <f t="shared" si="11"/>
        <v>0</v>
      </c>
      <c r="AF33" s="42">
        <f t="shared" si="12"/>
        <v>0</v>
      </c>
      <c r="AG33" s="43">
        <f t="shared" si="13"/>
        <v>0</v>
      </c>
      <c r="AH33" s="43">
        <f t="shared" si="14"/>
        <v>0</v>
      </c>
      <c r="AI33" s="43">
        <f t="shared" si="15"/>
        <v>0</v>
      </c>
      <c r="AJ33" s="42">
        <f t="shared" si="16"/>
        <v>0</v>
      </c>
      <c r="AK33" s="43">
        <f t="shared" si="17"/>
        <v>0</v>
      </c>
      <c r="AL33" s="43">
        <f t="shared" si="18"/>
        <v>0</v>
      </c>
      <c r="AM33" s="43">
        <f t="shared" si="19"/>
        <v>0</v>
      </c>
      <c r="AN33" s="42">
        <f t="shared" si="20"/>
        <v>0</v>
      </c>
      <c r="AO33" s="43">
        <f t="shared" si="21"/>
        <v>0</v>
      </c>
      <c r="AP33" s="43">
        <f t="shared" si="22"/>
        <v>0</v>
      </c>
      <c r="AQ33" s="43">
        <f t="shared" si="23"/>
        <v>0</v>
      </c>
    </row>
    <row r="34" spans="1:43" ht="15" customHeight="1" x14ac:dyDescent="0.25">
      <c r="A34" s="22" t="s">
        <v>975</v>
      </c>
      <c r="B34" s="22">
        <v>35</v>
      </c>
      <c r="C34" s="22" t="s">
        <v>911</v>
      </c>
      <c r="D34" s="22" t="s">
        <v>910</v>
      </c>
      <c r="E34" s="22" t="s">
        <v>299</v>
      </c>
      <c r="F34" s="22" t="s">
        <v>942</v>
      </c>
      <c r="G34" s="22" t="s">
        <v>929</v>
      </c>
      <c r="H34" s="23" t="s">
        <v>969</v>
      </c>
      <c r="I34" s="36">
        <v>19038</v>
      </c>
      <c r="J34" s="37">
        <v>1.0698496905393458</v>
      </c>
      <c r="K34" s="37">
        <v>1.21</v>
      </c>
      <c r="L34" s="38">
        <v>1.131</v>
      </c>
      <c r="M34" s="36"/>
      <c r="N34" s="37"/>
      <c r="O34" s="37"/>
      <c r="P34" s="38"/>
      <c r="Q34" s="27" t="s">
        <v>233</v>
      </c>
      <c r="S34" s="58">
        <f>VLOOKUP($S27,$C$4:$P$272,IF('PENSIOENFONDSEN IN PERSPECTIEF'!C12=1,9,13),FALSE)</f>
        <v>1.155</v>
      </c>
      <c r="T34" s="42">
        <f t="shared" si="0"/>
        <v>0</v>
      </c>
      <c r="U34" s="43">
        <f t="shared" si="1"/>
        <v>0</v>
      </c>
      <c r="V34" s="43">
        <f t="shared" si="2"/>
        <v>0</v>
      </c>
      <c r="W34" s="43">
        <f t="shared" si="3"/>
        <v>0</v>
      </c>
      <c r="X34" s="42">
        <f t="shared" si="4"/>
        <v>0</v>
      </c>
      <c r="Y34" s="43">
        <f t="shared" si="5"/>
        <v>0</v>
      </c>
      <c r="Z34" s="43">
        <f t="shared" si="6"/>
        <v>0</v>
      </c>
      <c r="AA34" s="43">
        <f t="shared" si="7"/>
        <v>0</v>
      </c>
      <c r="AB34" s="42">
        <f t="shared" si="8"/>
        <v>0</v>
      </c>
      <c r="AC34" s="43">
        <f t="shared" si="9"/>
        <v>0</v>
      </c>
      <c r="AD34" s="43">
        <f t="shared" si="10"/>
        <v>0</v>
      </c>
      <c r="AE34" s="43">
        <f t="shared" si="11"/>
        <v>0</v>
      </c>
      <c r="AF34" s="42">
        <f t="shared" si="12"/>
        <v>0</v>
      </c>
      <c r="AG34" s="43">
        <f t="shared" si="13"/>
        <v>0</v>
      </c>
      <c r="AH34" s="43">
        <f t="shared" si="14"/>
        <v>0</v>
      </c>
      <c r="AI34" s="43">
        <f t="shared" si="15"/>
        <v>0</v>
      </c>
      <c r="AJ34" s="42">
        <f t="shared" si="16"/>
        <v>0</v>
      </c>
      <c r="AK34" s="43">
        <f t="shared" si="17"/>
        <v>0</v>
      </c>
      <c r="AL34" s="43">
        <f t="shared" si="18"/>
        <v>0</v>
      </c>
      <c r="AM34" s="43">
        <f t="shared" si="19"/>
        <v>0</v>
      </c>
      <c r="AN34" s="42">
        <f t="shared" si="20"/>
        <v>0</v>
      </c>
      <c r="AO34" s="43">
        <f t="shared" si="21"/>
        <v>0</v>
      </c>
      <c r="AP34" s="43">
        <f t="shared" si="22"/>
        <v>0</v>
      </c>
      <c r="AQ34" s="43">
        <f t="shared" si="23"/>
        <v>0</v>
      </c>
    </row>
    <row r="35" spans="1:43" ht="15" customHeight="1" x14ac:dyDescent="0.25">
      <c r="A35" s="22" t="s">
        <v>41</v>
      </c>
      <c r="B35" s="22">
        <v>36</v>
      </c>
      <c r="C35" s="22" t="s">
        <v>511</v>
      </c>
      <c r="D35" s="22" t="s">
        <v>510</v>
      </c>
      <c r="E35" s="22" t="s">
        <v>512</v>
      </c>
      <c r="F35" s="22" t="s">
        <v>269</v>
      </c>
      <c r="G35" s="22" t="s">
        <v>929</v>
      </c>
      <c r="H35" s="23" t="s">
        <v>968</v>
      </c>
      <c r="I35" s="36">
        <v>1081735</v>
      </c>
      <c r="J35" s="37">
        <v>0.90792838874680304</v>
      </c>
      <c r="K35" s="37">
        <v>1.0649999999999999</v>
      </c>
      <c r="L35" s="38">
        <v>1.173</v>
      </c>
      <c r="M35" s="36">
        <v>974333</v>
      </c>
      <c r="N35" s="37">
        <v>0.90979381443298968</v>
      </c>
      <c r="O35" s="37">
        <v>1.0589999999999999</v>
      </c>
      <c r="P35" s="38">
        <v>1.1639999999999999</v>
      </c>
      <c r="Q35" s="27" t="s">
        <v>234</v>
      </c>
      <c r="S35" s="58">
        <f>VLOOKUP($S27,$C$4:$P$272,IF('PENSIOENFONDSEN IN PERSPECTIEF'!C12=1,10,14),FALSE)</f>
        <v>1.1519999999999999</v>
      </c>
      <c r="T35" s="42">
        <f t="shared" si="0"/>
        <v>974333</v>
      </c>
      <c r="U35" s="43">
        <f t="shared" si="1"/>
        <v>0.90979381443298968</v>
      </c>
      <c r="V35" s="43">
        <f t="shared" si="2"/>
        <v>1.0589999999999999</v>
      </c>
      <c r="W35" s="43">
        <f t="shared" si="3"/>
        <v>1.1639999999999999</v>
      </c>
      <c r="X35" s="42">
        <f t="shared" si="4"/>
        <v>974333</v>
      </c>
      <c r="Y35" s="43">
        <f t="shared" si="5"/>
        <v>0.90979381443298968</v>
      </c>
      <c r="Z35" s="43">
        <f t="shared" si="6"/>
        <v>1.0589999999999999</v>
      </c>
      <c r="AA35" s="43">
        <f t="shared" si="7"/>
        <v>1.1639999999999999</v>
      </c>
      <c r="AB35" s="42">
        <f t="shared" si="8"/>
        <v>0</v>
      </c>
      <c r="AC35" s="43">
        <f t="shared" si="9"/>
        <v>0</v>
      </c>
      <c r="AD35" s="43">
        <f t="shared" si="10"/>
        <v>0</v>
      </c>
      <c r="AE35" s="43">
        <f t="shared" si="11"/>
        <v>0</v>
      </c>
      <c r="AF35" s="42">
        <f t="shared" si="12"/>
        <v>0</v>
      </c>
      <c r="AG35" s="43">
        <f t="shared" si="13"/>
        <v>0</v>
      </c>
      <c r="AH35" s="43">
        <f t="shared" si="14"/>
        <v>0</v>
      </c>
      <c r="AI35" s="43">
        <f t="shared" si="15"/>
        <v>0</v>
      </c>
      <c r="AJ35" s="42">
        <f t="shared" si="16"/>
        <v>974333</v>
      </c>
      <c r="AK35" s="43">
        <f t="shared" si="17"/>
        <v>0.90979381443298968</v>
      </c>
      <c r="AL35" s="43">
        <f t="shared" si="18"/>
        <v>1.0589999999999999</v>
      </c>
      <c r="AM35" s="43">
        <f t="shared" si="19"/>
        <v>1.1639999999999999</v>
      </c>
      <c r="AN35" s="42">
        <f t="shared" si="20"/>
        <v>974333</v>
      </c>
      <c r="AO35" s="43">
        <f t="shared" si="21"/>
        <v>0.90979381443298968</v>
      </c>
      <c r="AP35" s="43">
        <f t="shared" si="22"/>
        <v>1.0589999999999999</v>
      </c>
      <c r="AQ35" s="43">
        <f t="shared" si="23"/>
        <v>1.1639999999999999</v>
      </c>
    </row>
    <row r="36" spans="1:43" ht="15" customHeight="1" x14ac:dyDescent="0.25">
      <c r="A36" s="22" t="s">
        <v>157</v>
      </c>
      <c r="B36" s="22">
        <v>37</v>
      </c>
      <c r="C36" s="22" t="s">
        <v>330</v>
      </c>
      <c r="D36" s="22" t="s">
        <v>329</v>
      </c>
      <c r="E36" s="22" t="s">
        <v>314</v>
      </c>
      <c r="F36" s="22" t="s">
        <v>942</v>
      </c>
      <c r="G36" s="22" t="s">
        <v>929</v>
      </c>
      <c r="H36" s="23" t="s">
        <v>969</v>
      </c>
      <c r="I36" s="36">
        <v>631556</v>
      </c>
      <c r="J36" s="37">
        <v>0.92699490662139228</v>
      </c>
      <c r="K36" s="37">
        <v>1.0920000000000001</v>
      </c>
      <c r="L36" s="38">
        <v>1.1779999999999999</v>
      </c>
      <c r="M36" s="36">
        <v>524846</v>
      </c>
      <c r="N36" s="37">
        <v>0.89309210526315796</v>
      </c>
      <c r="O36" s="37">
        <v>1.0860000000000001</v>
      </c>
      <c r="P36" s="38">
        <v>1.216</v>
      </c>
      <c r="T36" s="42">
        <f t="shared" si="0"/>
        <v>0</v>
      </c>
      <c r="U36" s="43">
        <f t="shared" si="1"/>
        <v>0</v>
      </c>
      <c r="V36" s="43">
        <f t="shared" si="2"/>
        <v>0</v>
      </c>
      <c r="W36" s="43">
        <f t="shared" si="3"/>
        <v>0</v>
      </c>
      <c r="X36" s="42">
        <f t="shared" si="4"/>
        <v>0</v>
      </c>
      <c r="Y36" s="43">
        <f t="shared" si="5"/>
        <v>0</v>
      </c>
      <c r="Z36" s="43">
        <f t="shared" si="6"/>
        <v>0</v>
      </c>
      <c r="AA36" s="43">
        <f t="shared" si="7"/>
        <v>0</v>
      </c>
      <c r="AB36" s="42">
        <f t="shared" si="8"/>
        <v>0</v>
      </c>
      <c r="AC36" s="43">
        <f t="shared" si="9"/>
        <v>0</v>
      </c>
      <c r="AD36" s="43">
        <f t="shared" si="10"/>
        <v>0</v>
      </c>
      <c r="AE36" s="43">
        <f t="shared" si="11"/>
        <v>0</v>
      </c>
      <c r="AF36" s="42">
        <f t="shared" si="12"/>
        <v>0</v>
      </c>
      <c r="AG36" s="43">
        <f t="shared" si="13"/>
        <v>0</v>
      </c>
      <c r="AH36" s="43">
        <f t="shared" si="14"/>
        <v>0</v>
      </c>
      <c r="AI36" s="43">
        <f t="shared" si="15"/>
        <v>0</v>
      </c>
      <c r="AJ36" s="42">
        <f t="shared" si="16"/>
        <v>0</v>
      </c>
      <c r="AK36" s="43">
        <f t="shared" si="17"/>
        <v>0</v>
      </c>
      <c r="AL36" s="43">
        <f t="shared" si="18"/>
        <v>0</v>
      </c>
      <c r="AM36" s="43">
        <f t="shared" si="19"/>
        <v>0</v>
      </c>
      <c r="AN36" s="42">
        <f t="shared" si="20"/>
        <v>0</v>
      </c>
      <c r="AO36" s="43">
        <f t="shared" si="21"/>
        <v>0</v>
      </c>
      <c r="AP36" s="43">
        <f t="shared" si="22"/>
        <v>0</v>
      </c>
      <c r="AQ36" s="43">
        <f t="shared" si="23"/>
        <v>0</v>
      </c>
    </row>
    <row r="37" spans="1:43" ht="15" customHeight="1" x14ac:dyDescent="0.25">
      <c r="A37" s="22" t="s">
        <v>191</v>
      </c>
      <c r="B37" s="22">
        <v>39</v>
      </c>
      <c r="C37" s="22" t="s">
        <v>514</v>
      </c>
      <c r="D37" s="22" t="s">
        <v>513</v>
      </c>
      <c r="E37" s="22" t="s">
        <v>515</v>
      </c>
      <c r="F37" s="22" t="s">
        <v>269</v>
      </c>
      <c r="G37" s="22" t="s">
        <v>926</v>
      </c>
      <c r="H37" s="23" t="s">
        <v>968</v>
      </c>
      <c r="I37" s="36">
        <v>195438</v>
      </c>
      <c r="J37" s="37">
        <v>0.90526315789473699</v>
      </c>
      <c r="K37" s="37">
        <v>1.032</v>
      </c>
      <c r="L37" s="38">
        <v>1.1399999999999999</v>
      </c>
      <c r="M37" s="36">
        <v>176783</v>
      </c>
      <c r="N37" s="37">
        <v>0.86718080548414733</v>
      </c>
      <c r="O37" s="37">
        <v>1.012</v>
      </c>
      <c r="P37" s="38">
        <v>1.167</v>
      </c>
      <c r="Q37" s="39" t="s">
        <v>935</v>
      </c>
      <c r="S37" s="56"/>
      <c r="T37" s="42">
        <f t="shared" si="0"/>
        <v>0</v>
      </c>
      <c r="U37" s="43">
        <f t="shared" si="1"/>
        <v>0</v>
      </c>
      <c r="V37" s="43">
        <f t="shared" si="2"/>
        <v>0</v>
      </c>
      <c r="W37" s="43">
        <f t="shared" si="3"/>
        <v>0</v>
      </c>
      <c r="X37" s="42">
        <f t="shared" si="4"/>
        <v>176783</v>
      </c>
      <c r="Y37" s="43">
        <f t="shared" si="5"/>
        <v>0.86718080548414733</v>
      </c>
      <c r="Z37" s="43">
        <f t="shared" si="6"/>
        <v>1.012</v>
      </c>
      <c r="AA37" s="43">
        <f t="shared" si="7"/>
        <v>1.167</v>
      </c>
      <c r="AB37" s="42">
        <f t="shared" si="8"/>
        <v>0</v>
      </c>
      <c r="AC37" s="43">
        <f t="shared" si="9"/>
        <v>0</v>
      </c>
      <c r="AD37" s="43">
        <f t="shared" si="10"/>
        <v>0</v>
      </c>
      <c r="AE37" s="43">
        <f t="shared" si="11"/>
        <v>0</v>
      </c>
      <c r="AF37" s="42">
        <f t="shared" si="12"/>
        <v>0</v>
      </c>
      <c r="AG37" s="43">
        <f t="shared" si="13"/>
        <v>0</v>
      </c>
      <c r="AH37" s="43">
        <f t="shared" si="14"/>
        <v>0</v>
      </c>
      <c r="AI37" s="43">
        <f t="shared" si="15"/>
        <v>0</v>
      </c>
      <c r="AJ37" s="42">
        <f t="shared" si="16"/>
        <v>0</v>
      </c>
      <c r="AK37" s="43">
        <f t="shared" si="17"/>
        <v>0</v>
      </c>
      <c r="AL37" s="43">
        <f t="shared" si="18"/>
        <v>0</v>
      </c>
      <c r="AM37" s="43">
        <f t="shared" si="19"/>
        <v>0</v>
      </c>
      <c r="AN37" s="42">
        <f t="shared" si="20"/>
        <v>176783</v>
      </c>
      <c r="AO37" s="43">
        <f t="shared" si="21"/>
        <v>0.86718080548414733</v>
      </c>
      <c r="AP37" s="43">
        <f t="shared" si="22"/>
        <v>1.012</v>
      </c>
      <c r="AQ37" s="43">
        <f t="shared" si="23"/>
        <v>1.167</v>
      </c>
    </row>
    <row r="38" spans="1:43" ht="15" customHeight="1" x14ac:dyDescent="0.25">
      <c r="A38" s="22" t="s">
        <v>98</v>
      </c>
      <c r="B38" s="22">
        <v>42</v>
      </c>
      <c r="C38" s="22" t="s">
        <v>379</v>
      </c>
      <c r="D38" s="22" t="s">
        <v>378</v>
      </c>
      <c r="E38" s="22" t="s">
        <v>380</v>
      </c>
      <c r="F38" s="22" t="s">
        <v>942</v>
      </c>
      <c r="G38" s="22" t="s">
        <v>929</v>
      </c>
      <c r="H38" s="23" t="s">
        <v>969</v>
      </c>
      <c r="I38" s="36">
        <v>22482089</v>
      </c>
      <c r="J38" s="37">
        <v>0.9545064377682404</v>
      </c>
      <c r="K38" s="37">
        <v>1.1120000000000001</v>
      </c>
      <c r="L38" s="38">
        <v>1.165</v>
      </c>
      <c r="M38" s="36">
        <v>19713799</v>
      </c>
      <c r="N38" s="37">
        <v>0.92127303182579579</v>
      </c>
      <c r="O38" s="37">
        <v>1.1000000000000001</v>
      </c>
      <c r="P38" s="38">
        <v>1.194</v>
      </c>
      <c r="Q38" s="27" t="s">
        <v>265</v>
      </c>
      <c r="S38" s="56" t="str">
        <f>+'PENSIOENFONDSEN IN PERSPECTIEF'!C8</f>
        <v>Ondernemingspensioenfonds</v>
      </c>
      <c r="T38" s="42">
        <f t="shared" si="0"/>
        <v>0</v>
      </c>
      <c r="U38" s="43">
        <f t="shared" si="1"/>
        <v>0</v>
      </c>
      <c r="V38" s="43">
        <f t="shared" si="2"/>
        <v>0</v>
      </c>
      <c r="W38" s="43">
        <f t="shared" si="3"/>
        <v>0</v>
      </c>
      <c r="X38" s="42">
        <f t="shared" si="4"/>
        <v>0</v>
      </c>
      <c r="Y38" s="43">
        <f t="shared" si="5"/>
        <v>0</v>
      </c>
      <c r="Z38" s="43">
        <f t="shared" si="6"/>
        <v>0</v>
      </c>
      <c r="AA38" s="43">
        <f t="shared" si="7"/>
        <v>0</v>
      </c>
      <c r="AB38" s="42">
        <f t="shared" si="8"/>
        <v>0</v>
      </c>
      <c r="AC38" s="43">
        <f t="shared" si="9"/>
        <v>0</v>
      </c>
      <c r="AD38" s="43">
        <f t="shared" si="10"/>
        <v>0</v>
      </c>
      <c r="AE38" s="43">
        <f t="shared" si="11"/>
        <v>0</v>
      </c>
      <c r="AF38" s="42">
        <f t="shared" si="12"/>
        <v>0</v>
      </c>
      <c r="AG38" s="43">
        <f t="shared" si="13"/>
        <v>0</v>
      </c>
      <c r="AH38" s="43">
        <f t="shared" si="14"/>
        <v>0</v>
      </c>
      <c r="AI38" s="43">
        <f t="shared" si="15"/>
        <v>0</v>
      </c>
      <c r="AJ38" s="42">
        <f t="shared" si="16"/>
        <v>0</v>
      </c>
      <c r="AK38" s="43">
        <f t="shared" si="17"/>
        <v>0</v>
      </c>
      <c r="AL38" s="43">
        <f t="shared" si="18"/>
        <v>0</v>
      </c>
      <c r="AM38" s="43">
        <f t="shared" si="19"/>
        <v>0</v>
      </c>
      <c r="AN38" s="42">
        <f t="shared" si="20"/>
        <v>0</v>
      </c>
      <c r="AO38" s="43">
        <f t="shared" si="21"/>
        <v>0</v>
      </c>
      <c r="AP38" s="43">
        <f t="shared" si="22"/>
        <v>0</v>
      </c>
      <c r="AQ38" s="43">
        <f t="shared" si="23"/>
        <v>0</v>
      </c>
    </row>
    <row r="39" spans="1:43" ht="15" customHeight="1" x14ac:dyDescent="0.25">
      <c r="A39" s="22" t="s">
        <v>79</v>
      </c>
      <c r="B39" s="22">
        <v>43</v>
      </c>
      <c r="C39" s="22" t="s">
        <v>332</v>
      </c>
      <c r="D39" s="22" t="s">
        <v>331</v>
      </c>
      <c r="E39" s="22" t="s">
        <v>333</v>
      </c>
      <c r="F39" s="22" t="s">
        <v>942</v>
      </c>
      <c r="G39" s="22" t="s">
        <v>926</v>
      </c>
      <c r="H39" s="23" t="s">
        <v>969</v>
      </c>
      <c r="I39" s="36">
        <v>876970</v>
      </c>
      <c r="J39" s="37">
        <v>0.90630323679727443</v>
      </c>
      <c r="K39" s="37">
        <v>1.0640000000000001</v>
      </c>
      <c r="L39" s="38">
        <v>1.1739999999999999</v>
      </c>
      <c r="M39" s="36">
        <v>759935</v>
      </c>
      <c r="N39" s="37">
        <v>0.87075393537696755</v>
      </c>
      <c r="O39" s="37">
        <v>1.0509999999999999</v>
      </c>
      <c r="P39" s="38">
        <v>1.2070000000000001</v>
      </c>
      <c r="Q39" s="27" t="s">
        <v>928</v>
      </c>
      <c r="S39" s="56" t="str">
        <f>+'PENSIOENFONDSEN IN PERSPECTIEF'!C10</f>
        <v>Alle</v>
      </c>
      <c r="T39" s="42">
        <f t="shared" si="0"/>
        <v>0</v>
      </c>
      <c r="U39" s="43">
        <f t="shared" si="1"/>
        <v>0</v>
      </c>
      <c r="V39" s="43">
        <f t="shared" si="2"/>
        <v>0</v>
      </c>
      <c r="W39" s="43">
        <f t="shared" si="3"/>
        <v>0</v>
      </c>
      <c r="X39" s="42">
        <f t="shared" si="4"/>
        <v>0</v>
      </c>
      <c r="Y39" s="43">
        <f t="shared" si="5"/>
        <v>0</v>
      </c>
      <c r="Z39" s="43">
        <f t="shared" si="6"/>
        <v>0</v>
      </c>
      <c r="AA39" s="43">
        <f t="shared" si="7"/>
        <v>0</v>
      </c>
      <c r="AB39" s="42">
        <f t="shared" si="8"/>
        <v>0</v>
      </c>
      <c r="AC39" s="43">
        <f t="shared" si="9"/>
        <v>0</v>
      </c>
      <c r="AD39" s="43">
        <f t="shared" si="10"/>
        <v>0</v>
      </c>
      <c r="AE39" s="43">
        <f t="shared" si="11"/>
        <v>0</v>
      </c>
      <c r="AF39" s="42">
        <f t="shared" si="12"/>
        <v>0</v>
      </c>
      <c r="AG39" s="43">
        <f t="shared" si="13"/>
        <v>0</v>
      </c>
      <c r="AH39" s="43">
        <f t="shared" si="14"/>
        <v>0</v>
      </c>
      <c r="AI39" s="43">
        <f t="shared" si="15"/>
        <v>0</v>
      </c>
      <c r="AJ39" s="42">
        <f t="shared" si="16"/>
        <v>0</v>
      </c>
      <c r="AK39" s="43">
        <f t="shared" si="17"/>
        <v>0</v>
      </c>
      <c r="AL39" s="43">
        <f t="shared" si="18"/>
        <v>0</v>
      </c>
      <c r="AM39" s="43">
        <f t="shared" si="19"/>
        <v>0</v>
      </c>
      <c r="AN39" s="42">
        <f t="shared" si="20"/>
        <v>0</v>
      </c>
      <c r="AO39" s="43">
        <f t="shared" si="21"/>
        <v>0</v>
      </c>
      <c r="AP39" s="43">
        <f t="shared" si="22"/>
        <v>0</v>
      </c>
      <c r="AQ39" s="43">
        <f t="shared" si="23"/>
        <v>0</v>
      </c>
    </row>
    <row r="40" spans="1:43" ht="15" customHeight="1" x14ac:dyDescent="0.25">
      <c r="A40" s="22" t="s">
        <v>85</v>
      </c>
      <c r="B40" s="22">
        <v>44</v>
      </c>
      <c r="C40" s="22" t="s">
        <v>696</v>
      </c>
      <c r="D40" s="22" t="s">
        <v>695</v>
      </c>
      <c r="E40" s="22" t="s">
        <v>274</v>
      </c>
      <c r="F40" s="22" t="s">
        <v>942</v>
      </c>
      <c r="G40" s="22" t="s">
        <v>929</v>
      </c>
      <c r="H40" s="23" t="s">
        <v>969</v>
      </c>
      <c r="I40" s="36">
        <v>2028707</v>
      </c>
      <c r="J40" s="37">
        <v>0.99479166666666663</v>
      </c>
      <c r="K40" s="37">
        <v>1.1459999999999999</v>
      </c>
      <c r="L40" s="38">
        <v>1.1519999999999999</v>
      </c>
      <c r="M40" s="36">
        <v>1834796</v>
      </c>
      <c r="N40" s="37">
        <v>0.97162510748065334</v>
      </c>
      <c r="O40" s="37">
        <v>1.1299999999999999</v>
      </c>
      <c r="P40" s="38">
        <v>1.163</v>
      </c>
      <c r="Q40" s="27" t="s">
        <v>922</v>
      </c>
      <c r="S40" s="56">
        <f>COUNTIF(X4:X265,"&gt;0")</f>
        <v>179</v>
      </c>
      <c r="T40" s="42">
        <f t="shared" si="0"/>
        <v>0</v>
      </c>
      <c r="U40" s="43">
        <f t="shared" si="1"/>
        <v>0</v>
      </c>
      <c r="V40" s="43">
        <f t="shared" si="2"/>
        <v>0</v>
      </c>
      <c r="W40" s="43">
        <f t="shared" si="3"/>
        <v>0</v>
      </c>
      <c r="X40" s="42">
        <f t="shared" si="4"/>
        <v>0</v>
      </c>
      <c r="Y40" s="43">
        <f t="shared" si="5"/>
        <v>0</v>
      </c>
      <c r="Z40" s="43">
        <f t="shared" si="6"/>
        <v>0</v>
      </c>
      <c r="AA40" s="43">
        <f t="shared" si="7"/>
        <v>0</v>
      </c>
      <c r="AB40" s="42">
        <f t="shared" si="8"/>
        <v>0</v>
      </c>
      <c r="AC40" s="43">
        <f t="shared" si="9"/>
        <v>0</v>
      </c>
      <c r="AD40" s="43">
        <f t="shared" si="10"/>
        <v>0</v>
      </c>
      <c r="AE40" s="43">
        <f t="shared" si="11"/>
        <v>0</v>
      </c>
      <c r="AF40" s="42">
        <f t="shared" si="12"/>
        <v>0</v>
      </c>
      <c r="AG40" s="43">
        <f t="shared" si="13"/>
        <v>0</v>
      </c>
      <c r="AH40" s="43">
        <f t="shared" si="14"/>
        <v>0</v>
      </c>
      <c r="AI40" s="43">
        <f t="shared" si="15"/>
        <v>0</v>
      </c>
      <c r="AJ40" s="42">
        <f t="shared" si="16"/>
        <v>0</v>
      </c>
      <c r="AK40" s="43">
        <f t="shared" si="17"/>
        <v>0</v>
      </c>
      <c r="AL40" s="43">
        <f t="shared" si="18"/>
        <v>0</v>
      </c>
      <c r="AM40" s="43">
        <f t="shared" si="19"/>
        <v>0</v>
      </c>
      <c r="AN40" s="42">
        <f t="shared" si="20"/>
        <v>0</v>
      </c>
      <c r="AO40" s="43">
        <f t="shared" si="21"/>
        <v>0</v>
      </c>
      <c r="AP40" s="43">
        <f t="shared" si="22"/>
        <v>0</v>
      </c>
      <c r="AQ40" s="43">
        <f t="shared" si="23"/>
        <v>0</v>
      </c>
    </row>
    <row r="41" spans="1:43" ht="15" customHeight="1" x14ac:dyDescent="0.25">
      <c r="A41" s="22" t="s">
        <v>150</v>
      </c>
      <c r="B41" s="22">
        <v>195</v>
      </c>
      <c r="C41" s="22" t="s">
        <v>273</v>
      </c>
      <c r="D41" s="22" t="s">
        <v>272</v>
      </c>
      <c r="E41" s="22" t="s">
        <v>274</v>
      </c>
      <c r="F41" s="22" t="s">
        <v>269</v>
      </c>
      <c r="G41" s="22" t="s">
        <v>932</v>
      </c>
      <c r="H41" s="23" t="s">
        <v>968</v>
      </c>
      <c r="I41" s="36">
        <v>521880</v>
      </c>
      <c r="J41" s="37">
        <v>1.1261966927763272</v>
      </c>
      <c r="K41" s="37">
        <v>1.294</v>
      </c>
      <c r="L41" s="38">
        <v>1.149</v>
      </c>
      <c r="M41" s="36">
        <v>471959</v>
      </c>
      <c r="N41" s="37">
        <v>1.1303214596003475</v>
      </c>
      <c r="O41" s="37">
        <v>1.3009999999999999</v>
      </c>
      <c r="P41" s="38">
        <v>1.151</v>
      </c>
      <c r="R41" s="37"/>
      <c r="S41" s="38"/>
      <c r="T41" s="42">
        <f t="shared" si="0"/>
        <v>0</v>
      </c>
      <c r="U41" s="43">
        <f t="shared" si="1"/>
        <v>0</v>
      </c>
      <c r="V41" s="43">
        <f t="shared" si="2"/>
        <v>0</v>
      </c>
      <c r="W41" s="43">
        <f t="shared" si="3"/>
        <v>0</v>
      </c>
      <c r="X41" s="42">
        <f t="shared" si="4"/>
        <v>471959</v>
      </c>
      <c r="Y41" s="43">
        <f t="shared" si="5"/>
        <v>1.1303214596003475</v>
      </c>
      <c r="Z41" s="43">
        <f t="shared" si="6"/>
        <v>1.3009999999999999</v>
      </c>
      <c r="AA41" s="43">
        <f t="shared" si="7"/>
        <v>1.151</v>
      </c>
      <c r="AB41" s="42">
        <f t="shared" si="8"/>
        <v>0</v>
      </c>
      <c r="AC41" s="43">
        <f t="shared" si="9"/>
        <v>0</v>
      </c>
      <c r="AD41" s="43">
        <f t="shared" si="10"/>
        <v>0</v>
      </c>
      <c r="AE41" s="43">
        <f t="shared" si="11"/>
        <v>0</v>
      </c>
      <c r="AF41" s="42">
        <f t="shared" si="12"/>
        <v>471959</v>
      </c>
      <c r="AG41" s="43">
        <f t="shared" si="13"/>
        <v>1.1303214596003475</v>
      </c>
      <c r="AH41" s="43">
        <f t="shared" si="14"/>
        <v>1.3009999999999999</v>
      </c>
      <c r="AI41" s="43">
        <f t="shared" si="15"/>
        <v>1.151</v>
      </c>
      <c r="AJ41" s="42">
        <f t="shared" si="16"/>
        <v>0</v>
      </c>
      <c r="AK41" s="43">
        <f t="shared" si="17"/>
        <v>0</v>
      </c>
      <c r="AL41" s="43">
        <f t="shared" si="18"/>
        <v>0</v>
      </c>
      <c r="AM41" s="43">
        <f t="shared" si="19"/>
        <v>0</v>
      </c>
      <c r="AN41" s="42">
        <f t="shared" si="20"/>
        <v>0</v>
      </c>
      <c r="AO41" s="43">
        <f t="shared" si="21"/>
        <v>0</v>
      </c>
      <c r="AP41" s="43">
        <f t="shared" si="22"/>
        <v>0</v>
      </c>
      <c r="AQ41" s="43">
        <f t="shared" si="23"/>
        <v>0</v>
      </c>
    </row>
    <row r="42" spans="1:43" ht="15" customHeight="1" x14ac:dyDescent="0.25">
      <c r="A42" s="22" t="s">
        <v>204</v>
      </c>
      <c r="B42" s="22">
        <v>45</v>
      </c>
      <c r="C42" s="22" t="s">
        <v>517</v>
      </c>
      <c r="D42" s="22" t="s">
        <v>516</v>
      </c>
      <c r="E42" s="22" t="s">
        <v>271</v>
      </c>
      <c r="F42" s="22" t="s">
        <v>269</v>
      </c>
      <c r="G42" s="22" t="s">
        <v>932</v>
      </c>
      <c r="H42" s="23" t="s">
        <v>968</v>
      </c>
      <c r="I42" s="36">
        <v>58148</v>
      </c>
      <c r="J42" s="37">
        <v>0.93185419968304273</v>
      </c>
      <c r="K42" s="37">
        <v>1.1759999999999999</v>
      </c>
      <c r="L42" s="38">
        <v>1.262</v>
      </c>
      <c r="M42" s="36">
        <v>54228</v>
      </c>
      <c r="N42" s="37">
        <v>0.88239875389408096</v>
      </c>
      <c r="O42" s="37">
        <v>1.133</v>
      </c>
      <c r="P42" s="38">
        <v>1.284</v>
      </c>
      <c r="Q42" s="39" t="s">
        <v>962</v>
      </c>
      <c r="R42" s="37"/>
      <c r="S42" s="38"/>
      <c r="T42" s="42">
        <f t="shared" si="0"/>
        <v>0</v>
      </c>
      <c r="U42" s="43">
        <f t="shared" si="1"/>
        <v>0</v>
      </c>
      <c r="V42" s="43">
        <f t="shared" si="2"/>
        <v>0</v>
      </c>
      <c r="W42" s="43">
        <f t="shared" si="3"/>
        <v>0</v>
      </c>
      <c r="X42" s="42">
        <f t="shared" si="4"/>
        <v>54228</v>
      </c>
      <c r="Y42" s="43">
        <f t="shared" si="5"/>
        <v>0.88239875389408096</v>
      </c>
      <c r="Z42" s="43">
        <f t="shared" si="6"/>
        <v>1.133</v>
      </c>
      <c r="AA42" s="43">
        <f t="shared" si="7"/>
        <v>1.284</v>
      </c>
      <c r="AB42" s="42">
        <f t="shared" si="8"/>
        <v>0</v>
      </c>
      <c r="AC42" s="43">
        <f t="shared" si="9"/>
        <v>0</v>
      </c>
      <c r="AD42" s="43">
        <f t="shared" si="10"/>
        <v>0</v>
      </c>
      <c r="AE42" s="43">
        <f t="shared" si="11"/>
        <v>0</v>
      </c>
      <c r="AF42" s="42">
        <f t="shared" si="12"/>
        <v>0</v>
      </c>
      <c r="AG42" s="43">
        <f t="shared" si="13"/>
        <v>0</v>
      </c>
      <c r="AH42" s="43">
        <f t="shared" si="14"/>
        <v>0</v>
      </c>
      <c r="AI42" s="43">
        <f t="shared" si="15"/>
        <v>0</v>
      </c>
      <c r="AJ42" s="42">
        <f t="shared" si="16"/>
        <v>0</v>
      </c>
      <c r="AK42" s="43">
        <f t="shared" si="17"/>
        <v>0</v>
      </c>
      <c r="AL42" s="43">
        <f t="shared" si="18"/>
        <v>0</v>
      </c>
      <c r="AM42" s="43">
        <f t="shared" si="19"/>
        <v>0</v>
      </c>
      <c r="AN42" s="42">
        <f t="shared" si="20"/>
        <v>54228</v>
      </c>
      <c r="AO42" s="43">
        <f t="shared" si="21"/>
        <v>0.88239875389408096</v>
      </c>
      <c r="AP42" s="43">
        <f t="shared" si="22"/>
        <v>1.133</v>
      </c>
      <c r="AQ42" s="43">
        <f t="shared" si="23"/>
        <v>1.284</v>
      </c>
    </row>
    <row r="43" spans="1:43" ht="15" customHeight="1" x14ac:dyDescent="0.25">
      <c r="A43" s="22" t="s">
        <v>198</v>
      </c>
      <c r="B43" s="22">
        <v>46</v>
      </c>
      <c r="C43" s="22" t="s">
        <v>402</v>
      </c>
      <c r="D43" s="22" t="s">
        <v>401</v>
      </c>
      <c r="E43" s="22" t="s">
        <v>373</v>
      </c>
      <c r="F43" s="22" t="s">
        <v>269</v>
      </c>
      <c r="G43" s="22" t="s">
        <v>929</v>
      </c>
      <c r="H43" s="23" t="s">
        <v>968</v>
      </c>
      <c r="I43" s="36">
        <v>71615</v>
      </c>
      <c r="J43" s="37">
        <v>1.094412331406551</v>
      </c>
      <c r="K43" s="37">
        <v>1.1359999999999999</v>
      </c>
      <c r="L43" s="38">
        <v>1.038</v>
      </c>
      <c r="M43" s="36">
        <v>60688</v>
      </c>
      <c r="N43" s="37">
        <v>1.0635838150289019</v>
      </c>
      <c r="O43" s="37">
        <v>1.1040000000000001</v>
      </c>
      <c r="P43" s="38">
        <v>1.038</v>
      </c>
      <c r="Q43" s="46" t="s">
        <v>963</v>
      </c>
      <c r="R43" s="37"/>
      <c r="S43" s="38"/>
      <c r="T43" s="42">
        <f t="shared" si="0"/>
        <v>60688</v>
      </c>
      <c r="U43" s="43">
        <f t="shared" si="1"/>
        <v>1.0635838150289019</v>
      </c>
      <c r="V43" s="43">
        <f t="shared" si="2"/>
        <v>1.1040000000000001</v>
      </c>
      <c r="W43" s="43">
        <f t="shared" si="3"/>
        <v>1.038</v>
      </c>
      <c r="X43" s="42">
        <f t="shared" si="4"/>
        <v>60688</v>
      </c>
      <c r="Y43" s="43">
        <f t="shared" si="5"/>
        <v>1.0635838150289019</v>
      </c>
      <c r="Z43" s="43">
        <f t="shared" si="6"/>
        <v>1.1040000000000001</v>
      </c>
      <c r="AA43" s="43">
        <f t="shared" si="7"/>
        <v>1.038</v>
      </c>
      <c r="AB43" s="42">
        <f t="shared" si="8"/>
        <v>60688</v>
      </c>
      <c r="AC43" s="43">
        <f t="shared" si="9"/>
        <v>1.0635838150289019</v>
      </c>
      <c r="AD43" s="43">
        <f t="shared" si="10"/>
        <v>1.1040000000000001</v>
      </c>
      <c r="AE43" s="43">
        <f t="shared" si="11"/>
        <v>1.038</v>
      </c>
      <c r="AF43" s="42">
        <f t="shared" si="12"/>
        <v>60688</v>
      </c>
      <c r="AG43" s="43">
        <f t="shared" si="13"/>
        <v>1.0635838150289019</v>
      </c>
      <c r="AH43" s="43">
        <f t="shared" si="14"/>
        <v>1.1040000000000001</v>
      </c>
      <c r="AI43" s="43">
        <f t="shared" si="15"/>
        <v>1.038</v>
      </c>
      <c r="AJ43" s="42">
        <f t="shared" si="16"/>
        <v>0</v>
      </c>
      <c r="AK43" s="43">
        <f t="shared" si="17"/>
        <v>0</v>
      </c>
      <c r="AL43" s="43">
        <f t="shared" si="18"/>
        <v>0</v>
      </c>
      <c r="AM43" s="43">
        <f t="shared" si="19"/>
        <v>0</v>
      </c>
      <c r="AN43" s="42">
        <f t="shared" si="20"/>
        <v>0</v>
      </c>
      <c r="AO43" s="43">
        <f t="shared" si="21"/>
        <v>0</v>
      </c>
      <c r="AP43" s="43">
        <f t="shared" si="22"/>
        <v>0</v>
      </c>
      <c r="AQ43" s="43">
        <f t="shared" si="23"/>
        <v>0</v>
      </c>
    </row>
    <row r="44" spans="1:43" ht="15" customHeight="1" x14ac:dyDescent="0.3">
      <c r="A44" s="22" t="s">
        <v>81</v>
      </c>
      <c r="B44" s="22">
        <v>50</v>
      </c>
      <c r="C44" s="22" t="s">
        <v>352</v>
      </c>
      <c r="D44" s="22" t="s">
        <v>351</v>
      </c>
      <c r="E44" s="22" t="s">
        <v>353</v>
      </c>
      <c r="F44" s="22" t="s">
        <v>942</v>
      </c>
      <c r="G44" s="22" t="s">
        <v>930</v>
      </c>
      <c r="H44" s="23" t="s">
        <v>969</v>
      </c>
      <c r="I44" s="36">
        <v>838319</v>
      </c>
      <c r="J44" s="37">
        <v>0.96943231441048039</v>
      </c>
      <c r="K44" s="37">
        <v>1.1100000000000001</v>
      </c>
      <c r="L44" s="38">
        <v>1.145</v>
      </c>
      <c r="M44" s="36">
        <v>716481</v>
      </c>
      <c r="N44" s="37">
        <v>0.95407279029462744</v>
      </c>
      <c r="O44" s="37">
        <v>1.101</v>
      </c>
      <c r="P44" s="38">
        <v>1.1539999999999999</v>
      </c>
      <c r="Q44" s="59" t="s">
        <v>937</v>
      </c>
      <c r="R44" s="37"/>
      <c r="S44" s="38"/>
      <c r="T44" s="42">
        <f t="shared" si="0"/>
        <v>0</v>
      </c>
      <c r="U44" s="43">
        <f t="shared" si="1"/>
        <v>0</v>
      </c>
      <c r="V44" s="43">
        <f t="shared" si="2"/>
        <v>0</v>
      </c>
      <c r="W44" s="43">
        <f t="shared" si="3"/>
        <v>0</v>
      </c>
      <c r="X44" s="42">
        <f t="shared" si="4"/>
        <v>0</v>
      </c>
      <c r="Y44" s="43">
        <f t="shared" si="5"/>
        <v>0</v>
      </c>
      <c r="Z44" s="43">
        <f t="shared" si="6"/>
        <v>0</v>
      </c>
      <c r="AA44" s="43">
        <f t="shared" si="7"/>
        <v>0</v>
      </c>
      <c r="AB44" s="42">
        <f t="shared" si="8"/>
        <v>0</v>
      </c>
      <c r="AC44" s="43">
        <f t="shared" si="9"/>
        <v>0</v>
      </c>
      <c r="AD44" s="43">
        <f t="shared" si="10"/>
        <v>0</v>
      </c>
      <c r="AE44" s="43">
        <f t="shared" si="11"/>
        <v>0</v>
      </c>
      <c r="AF44" s="42">
        <f t="shared" si="12"/>
        <v>0</v>
      </c>
      <c r="AG44" s="43">
        <f t="shared" si="13"/>
        <v>0</v>
      </c>
      <c r="AH44" s="43">
        <f t="shared" si="14"/>
        <v>0</v>
      </c>
      <c r="AI44" s="43">
        <f t="shared" si="15"/>
        <v>0</v>
      </c>
      <c r="AJ44" s="42">
        <f t="shared" si="16"/>
        <v>0</v>
      </c>
      <c r="AK44" s="43">
        <f t="shared" si="17"/>
        <v>0</v>
      </c>
      <c r="AL44" s="43">
        <f t="shared" si="18"/>
        <v>0</v>
      </c>
      <c r="AM44" s="43">
        <f t="shared" si="19"/>
        <v>0</v>
      </c>
      <c r="AN44" s="42">
        <f t="shared" si="20"/>
        <v>0</v>
      </c>
      <c r="AO44" s="43">
        <f t="shared" si="21"/>
        <v>0</v>
      </c>
      <c r="AP44" s="43">
        <f t="shared" si="22"/>
        <v>0</v>
      </c>
      <c r="AQ44" s="43">
        <f t="shared" si="23"/>
        <v>0</v>
      </c>
    </row>
    <row r="45" spans="1:43" ht="15" customHeight="1" x14ac:dyDescent="0.25">
      <c r="A45" s="22" t="s">
        <v>61</v>
      </c>
      <c r="B45" s="22">
        <v>51</v>
      </c>
      <c r="C45" s="22" t="s">
        <v>335</v>
      </c>
      <c r="D45" s="22" t="s">
        <v>334</v>
      </c>
      <c r="E45" s="22" t="s">
        <v>336</v>
      </c>
      <c r="F45" s="22" t="s">
        <v>942</v>
      </c>
      <c r="G45" s="22" t="s">
        <v>926</v>
      </c>
      <c r="H45" s="23" t="s">
        <v>969</v>
      </c>
      <c r="I45" s="36">
        <v>53664889</v>
      </c>
      <c r="J45" s="37">
        <v>0.9493775933609957</v>
      </c>
      <c r="K45" s="37">
        <v>1.1439999999999999</v>
      </c>
      <c r="L45" s="38">
        <v>1.2050000000000001</v>
      </c>
      <c r="M45" s="36">
        <v>48426709</v>
      </c>
      <c r="N45" s="37">
        <v>0.91134185303514381</v>
      </c>
      <c r="O45" s="37">
        <v>1.141</v>
      </c>
      <c r="P45" s="38">
        <v>1.252</v>
      </c>
      <c r="Q45" s="48"/>
      <c r="R45" s="37"/>
      <c r="S45" s="38"/>
      <c r="T45" s="42">
        <f t="shared" si="0"/>
        <v>0</v>
      </c>
      <c r="U45" s="43">
        <f t="shared" si="1"/>
        <v>0</v>
      </c>
      <c r="V45" s="43">
        <f t="shared" si="2"/>
        <v>0</v>
      </c>
      <c r="W45" s="43">
        <f t="shared" si="3"/>
        <v>0</v>
      </c>
      <c r="X45" s="42">
        <f t="shared" si="4"/>
        <v>0</v>
      </c>
      <c r="Y45" s="43">
        <f t="shared" si="5"/>
        <v>0</v>
      </c>
      <c r="Z45" s="43">
        <f t="shared" si="6"/>
        <v>0</v>
      </c>
      <c r="AA45" s="43">
        <f t="shared" si="7"/>
        <v>0</v>
      </c>
      <c r="AB45" s="42">
        <f t="shared" si="8"/>
        <v>0</v>
      </c>
      <c r="AC45" s="43">
        <f t="shared" si="9"/>
        <v>0</v>
      </c>
      <c r="AD45" s="43">
        <f t="shared" si="10"/>
        <v>0</v>
      </c>
      <c r="AE45" s="43">
        <f t="shared" si="11"/>
        <v>0</v>
      </c>
      <c r="AF45" s="42">
        <f t="shared" si="12"/>
        <v>0</v>
      </c>
      <c r="AG45" s="43">
        <f t="shared" si="13"/>
        <v>0</v>
      </c>
      <c r="AH45" s="43">
        <f t="shared" si="14"/>
        <v>0</v>
      </c>
      <c r="AI45" s="43">
        <f t="shared" si="15"/>
        <v>0</v>
      </c>
      <c r="AJ45" s="42">
        <f t="shared" si="16"/>
        <v>0</v>
      </c>
      <c r="AK45" s="43">
        <f t="shared" si="17"/>
        <v>0</v>
      </c>
      <c r="AL45" s="43">
        <f t="shared" si="18"/>
        <v>0</v>
      </c>
      <c r="AM45" s="43">
        <f t="shared" si="19"/>
        <v>0</v>
      </c>
      <c r="AN45" s="42">
        <f t="shared" si="20"/>
        <v>0</v>
      </c>
      <c r="AO45" s="43">
        <f t="shared" si="21"/>
        <v>0</v>
      </c>
      <c r="AP45" s="43">
        <f t="shared" si="22"/>
        <v>0</v>
      </c>
      <c r="AQ45" s="43">
        <f t="shared" si="23"/>
        <v>0</v>
      </c>
    </row>
    <row r="46" spans="1:43" ht="15" customHeight="1" x14ac:dyDescent="0.25">
      <c r="A46" s="22" t="s">
        <v>156</v>
      </c>
      <c r="B46" s="22">
        <v>52</v>
      </c>
      <c r="C46" s="22" t="s">
        <v>519</v>
      </c>
      <c r="D46" s="22" t="s">
        <v>518</v>
      </c>
      <c r="E46" s="22" t="s">
        <v>453</v>
      </c>
      <c r="F46" s="22" t="s">
        <v>269</v>
      </c>
      <c r="G46" s="22" t="s">
        <v>929</v>
      </c>
      <c r="H46" s="23" t="s">
        <v>968</v>
      </c>
      <c r="I46" s="36">
        <v>1250981</v>
      </c>
      <c r="J46" s="37">
        <v>0.9436123348017621</v>
      </c>
      <c r="K46" s="37">
        <v>1.071</v>
      </c>
      <c r="L46" s="38">
        <v>1.135</v>
      </c>
      <c r="M46" s="36">
        <v>1163930</v>
      </c>
      <c r="N46" s="37">
        <v>0.92725679228746716</v>
      </c>
      <c r="O46" s="37">
        <v>1.0580000000000001</v>
      </c>
      <c r="P46" s="38">
        <v>1.141</v>
      </c>
      <c r="Q46" s="46"/>
      <c r="R46" s="40"/>
      <c r="S46" s="41"/>
      <c r="T46" s="42">
        <f t="shared" si="0"/>
        <v>1163930</v>
      </c>
      <c r="U46" s="43">
        <f t="shared" si="1"/>
        <v>0.92725679228746716</v>
      </c>
      <c r="V46" s="43">
        <f t="shared" si="2"/>
        <v>1.0580000000000001</v>
      </c>
      <c r="W46" s="43">
        <f t="shared" si="3"/>
        <v>1.141</v>
      </c>
      <c r="X46" s="42">
        <f t="shared" si="4"/>
        <v>1163930</v>
      </c>
      <c r="Y46" s="43">
        <f t="shared" si="5"/>
        <v>0.92725679228746716</v>
      </c>
      <c r="Z46" s="43">
        <f t="shared" si="6"/>
        <v>1.0580000000000001</v>
      </c>
      <c r="AA46" s="43">
        <f t="shared" si="7"/>
        <v>1.141</v>
      </c>
      <c r="AB46" s="42">
        <f t="shared" si="8"/>
        <v>0</v>
      </c>
      <c r="AC46" s="43">
        <f t="shared" si="9"/>
        <v>0</v>
      </c>
      <c r="AD46" s="43">
        <f t="shared" si="10"/>
        <v>0</v>
      </c>
      <c r="AE46" s="43">
        <f t="shared" si="11"/>
        <v>0</v>
      </c>
      <c r="AF46" s="42">
        <f t="shared" si="12"/>
        <v>0</v>
      </c>
      <c r="AG46" s="43">
        <f t="shared" si="13"/>
        <v>0</v>
      </c>
      <c r="AH46" s="43">
        <f t="shared" si="14"/>
        <v>0</v>
      </c>
      <c r="AI46" s="43">
        <f t="shared" si="15"/>
        <v>0</v>
      </c>
      <c r="AJ46" s="42">
        <f t="shared" si="16"/>
        <v>1163930</v>
      </c>
      <c r="AK46" s="43">
        <f t="shared" si="17"/>
        <v>0.92725679228746716</v>
      </c>
      <c r="AL46" s="43">
        <f t="shared" si="18"/>
        <v>1.0580000000000001</v>
      </c>
      <c r="AM46" s="43">
        <f t="shared" si="19"/>
        <v>1.141</v>
      </c>
      <c r="AN46" s="42">
        <f t="shared" si="20"/>
        <v>1163930</v>
      </c>
      <c r="AO46" s="43">
        <f t="shared" si="21"/>
        <v>0.92725679228746716</v>
      </c>
      <c r="AP46" s="43">
        <f t="shared" si="22"/>
        <v>1.0580000000000001</v>
      </c>
      <c r="AQ46" s="43">
        <f t="shared" si="23"/>
        <v>1.141</v>
      </c>
    </row>
    <row r="47" spans="1:43" ht="15" customHeight="1" x14ac:dyDescent="0.25">
      <c r="A47" s="22" t="s">
        <v>28</v>
      </c>
      <c r="B47" s="22">
        <v>55</v>
      </c>
      <c r="C47" s="22" t="s">
        <v>521</v>
      </c>
      <c r="D47" s="22" t="s">
        <v>520</v>
      </c>
      <c r="E47" s="22" t="s">
        <v>271</v>
      </c>
      <c r="F47" s="22" t="s">
        <v>269</v>
      </c>
      <c r="G47" s="22" t="s">
        <v>929</v>
      </c>
      <c r="H47" s="23" t="s">
        <v>968</v>
      </c>
      <c r="I47" s="36">
        <v>677408</v>
      </c>
      <c r="J47" s="37">
        <v>1.1243291592128799</v>
      </c>
      <c r="K47" s="37">
        <v>1.2569999999999999</v>
      </c>
      <c r="L47" s="38">
        <v>1.1180000000000001</v>
      </c>
      <c r="M47" s="36">
        <v>622905</v>
      </c>
      <c r="N47" s="37">
        <v>1.1015004413062666</v>
      </c>
      <c r="O47" s="37">
        <v>1.248</v>
      </c>
      <c r="P47" s="38">
        <v>1.133</v>
      </c>
      <c r="Q47" s="46" t="s">
        <v>967</v>
      </c>
      <c r="R47" s="40"/>
      <c r="S47" s="41"/>
      <c r="T47" s="42">
        <f t="shared" si="0"/>
        <v>622905</v>
      </c>
      <c r="U47" s="43">
        <f t="shared" si="1"/>
        <v>1.1015004413062666</v>
      </c>
      <c r="V47" s="43">
        <f t="shared" si="2"/>
        <v>1.248</v>
      </c>
      <c r="W47" s="43">
        <f t="shared" si="3"/>
        <v>1.133</v>
      </c>
      <c r="X47" s="42">
        <f t="shared" si="4"/>
        <v>622905</v>
      </c>
      <c r="Y47" s="43">
        <f t="shared" si="5"/>
        <v>1.1015004413062666</v>
      </c>
      <c r="Z47" s="43">
        <f t="shared" si="6"/>
        <v>1.248</v>
      </c>
      <c r="AA47" s="43">
        <f t="shared" si="7"/>
        <v>1.133</v>
      </c>
      <c r="AB47" s="42">
        <f t="shared" si="8"/>
        <v>622905</v>
      </c>
      <c r="AC47" s="43">
        <f t="shared" si="9"/>
        <v>1.1015004413062666</v>
      </c>
      <c r="AD47" s="43">
        <f t="shared" si="10"/>
        <v>1.248</v>
      </c>
      <c r="AE47" s="43">
        <f t="shared" si="11"/>
        <v>1.133</v>
      </c>
      <c r="AF47" s="42">
        <f t="shared" si="12"/>
        <v>622905</v>
      </c>
      <c r="AG47" s="43">
        <f t="shared" si="13"/>
        <v>1.1015004413062666</v>
      </c>
      <c r="AH47" s="43">
        <f t="shared" si="14"/>
        <v>1.248</v>
      </c>
      <c r="AI47" s="43">
        <f t="shared" si="15"/>
        <v>1.133</v>
      </c>
      <c r="AJ47" s="42">
        <f t="shared" si="16"/>
        <v>0</v>
      </c>
      <c r="AK47" s="43">
        <f t="shared" si="17"/>
        <v>0</v>
      </c>
      <c r="AL47" s="43">
        <f t="shared" si="18"/>
        <v>0</v>
      </c>
      <c r="AM47" s="43">
        <f t="shared" si="19"/>
        <v>0</v>
      </c>
      <c r="AN47" s="42">
        <f t="shared" si="20"/>
        <v>0</v>
      </c>
      <c r="AO47" s="43">
        <f t="shared" si="21"/>
        <v>0</v>
      </c>
      <c r="AP47" s="43">
        <f t="shared" si="22"/>
        <v>0</v>
      </c>
      <c r="AQ47" s="43">
        <f t="shared" si="23"/>
        <v>0</v>
      </c>
    </row>
    <row r="48" spans="1:43" ht="15" customHeight="1" x14ac:dyDescent="0.25">
      <c r="A48" s="22" t="s">
        <v>252</v>
      </c>
      <c r="B48" s="22">
        <v>56</v>
      </c>
      <c r="C48" s="22" t="s">
        <v>404</v>
      </c>
      <c r="D48" s="22" t="s">
        <v>403</v>
      </c>
      <c r="E48" s="22" t="s">
        <v>405</v>
      </c>
      <c r="F48" s="22" t="s">
        <v>269</v>
      </c>
      <c r="G48" s="22" t="s">
        <v>929</v>
      </c>
      <c r="H48" s="23" t="s">
        <v>968</v>
      </c>
      <c r="I48" s="36">
        <v>267758</v>
      </c>
      <c r="J48" s="37">
        <v>0.9338912133891214</v>
      </c>
      <c r="K48" s="37">
        <v>1.1160000000000001</v>
      </c>
      <c r="L48" s="38">
        <v>1.1950000000000001</v>
      </c>
      <c r="M48" s="36">
        <v>246651</v>
      </c>
      <c r="N48" s="37">
        <v>0.91111111111111098</v>
      </c>
      <c r="O48" s="37">
        <v>1.107</v>
      </c>
      <c r="P48" s="38">
        <v>1.2150000000000001</v>
      </c>
      <c r="Q48" s="46"/>
      <c r="R48" s="40"/>
      <c r="S48" s="41"/>
      <c r="T48" s="42">
        <f t="shared" si="0"/>
        <v>246651</v>
      </c>
      <c r="U48" s="43">
        <f t="shared" si="1"/>
        <v>0.91111111111111098</v>
      </c>
      <c r="V48" s="43">
        <f t="shared" si="2"/>
        <v>1.107</v>
      </c>
      <c r="W48" s="43">
        <f t="shared" si="3"/>
        <v>1.2150000000000001</v>
      </c>
      <c r="X48" s="42">
        <f t="shared" si="4"/>
        <v>246651</v>
      </c>
      <c r="Y48" s="43">
        <f t="shared" si="5"/>
        <v>0.91111111111111098</v>
      </c>
      <c r="Z48" s="43">
        <f t="shared" si="6"/>
        <v>1.107</v>
      </c>
      <c r="AA48" s="43">
        <f t="shared" si="7"/>
        <v>1.2150000000000001</v>
      </c>
      <c r="AB48" s="42">
        <f t="shared" si="8"/>
        <v>0</v>
      </c>
      <c r="AC48" s="43">
        <f t="shared" si="9"/>
        <v>0</v>
      </c>
      <c r="AD48" s="43">
        <f t="shared" si="10"/>
        <v>0</v>
      </c>
      <c r="AE48" s="43">
        <f t="shared" si="11"/>
        <v>0</v>
      </c>
      <c r="AF48" s="42">
        <f t="shared" si="12"/>
        <v>0</v>
      </c>
      <c r="AG48" s="43">
        <f t="shared" si="13"/>
        <v>0</v>
      </c>
      <c r="AH48" s="43">
        <f t="shared" si="14"/>
        <v>0</v>
      </c>
      <c r="AI48" s="43">
        <f t="shared" si="15"/>
        <v>0</v>
      </c>
      <c r="AJ48" s="42">
        <f t="shared" si="16"/>
        <v>246651</v>
      </c>
      <c r="AK48" s="43">
        <f t="shared" si="17"/>
        <v>0.91111111111111098</v>
      </c>
      <c r="AL48" s="43">
        <f t="shared" si="18"/>
        <v>1.107</v>
      </c>
      <c r="AM48" s="43">
        <f t="shared" si="19"/>
        <v>1.2150000000000001</v>
      </c>
      <c r="AN48" s="42">
        <f t="shared" si="20"/>
        <v>246651</v>
      </c>
      <c r="AO48" s="43">
        <f t="shared" si="21"/>
        <v>0.91111111111111098</v>
      </c>
      <c r="AP48" s="43">
        <f t="shared" si="22"/>
        <v>1.107</v>
      </c>
      <c r="AQ48" s="43">
        <f t="shared" si="23"/>
        <v>1.2150000000000001</v>
      </c>
    </row>
    <row r="49" spans="1:43" ht="15" customHeight="1" x14ac:dyDescent="0.25">
      <c r="A49" s="22" t="s">
        <v>219</v>
      </c>
      <c r="B49" s="22">
        <v>57</v>
      </c>
      <c r="C49" s="22" t="s">
        <v>523</v>
      </c>
      <c r="D49" s="22" t="s">
        <v>522</v>
      </c>
      <c r="E49" s="22" t="s">
        <v>288</v>
      </c>
      <c r="F49" s="22" t="s">
        <v>269</v>
      </c>
      <c r="G49" s="22" t="s">
        <v>932</v>
      </c>
      <c r="H49" s="23" t="s">
        <v>968</v>
      </c>
      <c r="I49" s="36">
        <v>203209</v>
      </c>
      <c r="J49" s="37">
        <v>0.93282312925170074</v>
      </c>
      <c r="K49" s="37">
        <v>1.097</v>
      </c>
      <c r="L49" s="38">
        <v>1.1759999999999999</v>
      </c>
      <c r="M49" s="36">
        <v>179536</v>
      </c>
      <c r="N49" s="37">
        <v>0.92405063291139233</v>
      </c>
      <c r="O49" s="37">
        <v>1.095</v>
      </c>
      <c r="P49" s="38">
        <v>1.1850000000000001</v>
      </c>
      <c r="Q49" s="46"/>
      <c r="R49" s="40"/>
      <c r="S49" s="41"/>
      <c r="T49" s="42">
        <f t="shared" si="0"/>
        <v>0</v>
      </c>
      <c r="U49" s="43">
        <f t="shared" si="1"/>
        <v>0</v>
      </c>
      <c r="V49" s="43">
        <f t="shared" si="2"/>
        <v>0</v>
      </c>
      <c r="W49" s="43">
        <f t="shared" si="3"/>
        <v>0</v>
      </c>
      <c r="X49" s="42">
        <f t="shared" si="4"/>
        <v>179536</v>
      </c>
      <c r="Y49" s="43">
        <f t="shared" si="5"/>
        <v>0.92405063291139233</v>
      </c>
      <c r="Z49" s="43">
        <f t="shared" si="6"/>
        <v>1.095</v>
      </c>
      <c r="AA49" s="43">
        <f t="shared" si="7"/>
        <v>1.1850000000000001</v>
      </c>
      <c r="AB49" s="42">
        <f t="shared" si="8"/>
        <v>0</v>
      </c>
      <c r="AC49" s="43">
        <f t="shared" si="9"/>
        <v>0</v>
      </c>
      <c r="AD49" s="43">
        <f t="shared" si="10"/>
        <v>0</v>
      </c>
      <c r="AE49" s="43">
        <f t="shared" si="11"/>
        <v>0</v>
      </c>
      <c r="AF49" s="42">
        <f t="shared" si="12"/>
        <v>0</v>
      </c>
      <c r="AG49" s="43">
        <f t="shared" si="13"/>
        <v>0</v>
      </c>
      <c r="AH49" s="43">
        <f t="shared" si="14"/>
        <v>0</v>
      </c>
      <c r="AI49" s="43">
        <f t="shared" si="15"/>
        <v>0</v>
      </c>
      <c r="AJ49" s="42">
        <f t="shared" si="16"/>
        <v>0</v>
      </c>
      <c r="AK49" s="43">
        <f t="shared" si="17"/>
        <v>0</v>
      </c>
      <c r="AL49" s="43">
        <f t="shared" si="18"/>
        <v>0</v>
      </c>
      <c r="AM49" s="43">
        <f t="shared" si="19"/>
        <v>0</v>
      </c>
      <c r="AN49" s="42">
        <f t="shared" si="20"/>
        <v>179536</v>
      </c>
      <c r="AO49" s="43">
        <f t="shared" si="21"/>
        <v>0.92405063291139233</v>
      </c>
      <c r="AP49" s="43">
        <f t="shared" si="22"/>
        <v>1.095</v>
      </c>
      <c r="AQ49" s="43">
        <f t="shared" si="23"/>
        <v>1.1850000000000001</v>
      </c>
    </row>
    <row r="50" spans="1:43" ht="15" customHeight="1" x14ac:dyDescent="0.25">
      <c r="A50" s="22" t="s">
        <v>976</v>
      </c>
      <c r="B50" s="22">
        <v>58</v>
      </c>
      <c r="C50" s="22" t="s">
        <v>525</v>
      </c>
      <c r="D50" s="22" t="s">
        <v>524</v>
      </c>
      <c r="E50" s="22" t="s">
        <v>446</v>
      </c>
      <c r="F50" s="22" t="s">
        <v>269</v>
      </c>
      <c r="G50" s="22" t="s">
        <v>926</v>
      </c>
      <c r="H50" s="23" t="s">
        <v>968</v>
      </c>
      <c r="I50" s="36">
        <v>492631</v>
      </c>
      <c r="J50" s="37">
        <v>0.94163090128755356</v>
      </c>
      <c r="K50" s="37">
        <v>1.097</v>
      </c>
      <c r="L50" s="38">
        <v>1.165</v>
      </c>
      <c r="M50" s="36"/>
      <c r="N50" s="37"/>
      <c r="O50" s="37"/>
      <c r="P50" s="38"/>
      <c r="Q50" s="39" t="s">
        <v>981</v>
      </c>
      <c r="R50" s="40"/>
      <c r="S50" s="41"/>
      <c r="T50" s="42">
        <f t="shared" si="0"/>
        <v>0</v>
      </c>
      <c r="U50" s="43">
        <f t="shared" si="1"/>
        <v>0</v>
      </c>
      <c r="V50" s="43">
        <f t="shared" si="2"/>
        <v>0</v>
      </c>
      <c r="W50" s="43">
        <f t="shared" si="3"/>
        <v>0</v>
      </c>
      <c r="X50" s="42">
        <f t="shared" si="4"/>
        <v>0</v>
      </c>
      <c r="Y50" s="43">
        <f t="shared" si="5"/>
        <v>0</v>
      </c>
      <c r="Z50" s="43">
        <f t="shared" si="6"/>
        <v>0</v>
      </c>
      <c r="AA50" s="43">
        <f t="shared" si="7"/>
        <v>0</v>
      </c>
      <c r="AB50" s="42">
        <f t="shared" si="8"/>
        <v>0</v>
      </c>
      <c r="AC50" s="43">
        <f t="shared" si="9"/>
        <v>0</v>
      </c>
      <c r="AD50" s="43">
        <f t="shared" si="10"/>
        <v>0</v>
      </c>
      <c r="AE50" s="43">
        <f t="shared" si="11"/>
        <v>0</v>
      </c>
      <c r="AF50" s="42">
        <f t="shared" si="12"/>
        <v>0</v>
      </c>
      <c r="AG50" s="43">
        <f t="shared" si="13"/>
        <v>0</v>
      </c>
      <c r="AH50" s="43">
        <f t="shared" si="14"/>
        <v>0</v>
      </c>
      <c r="AI50" s="43">
        <f t="shared" si="15"/>
        <v>0</v>
      </c>
      <c r="AJ50" s="42">
        <f t="shared" si="16"/>
        <v>0</v>
      </c>
      <c r="AK50" s="43">
        <f t="shared" si="17"/>
        <v>0</v>
      </c>
      <c r="AL50" s="43">
        <f t="shared" si="18"/>
        <v>0</v>
      </c>
      <c r="AM50" s="43">
        <f t="shared" si="19"/>
        <v>0</v>
      </c>
      <c r="AN50" s="42">
        <f t="shared" si="20"/>
        <v>0</v>
      </c>
      <c r="AO50" s="43">
        <f t="shared" si="21"/>
        <v>0</v>
      </c>
      <c r="AP50" s="43">
        <f t="shared" si="22"/>
        <v>0</v>
      </c>
      <c r="AQ50" s="43">
        <f t="shared" si="23"/>
        <v>0</v>
      </c>
    </row>
    <row r="51" spans="1:43" ht="15" customHeight="1" x14ac:dyDescent="0.25">
      <c r="A51" s="22" t="s">
        <v>125</v>
      </c>
      <c r="B51" s="22">
        <v>60</v>
      </c>
      <c r="C51" s="22" t="s">
        <v>407</v>
      </c>
      <c r="D51" s="22" t="s">
        <v>406</v>
      </c>
      <c r="E51" s="22" t="s">
        <v>408</v>
      </c>
      <c r="F51" s="22" t="s">
        <v>269</v>
      </c>
      <c r="G51" s="22" t="s">
        <v>929</v>
      </c>
      <c r="H51" s="23" t="s">
        <v>968</v>
      </c>
      <c r="I51" s="36">
        <v>69901</v>
      </c>
      <c r="J51" s="37">
        <v>1.5204957102001908</v>
      </c>
      <c r="K51" s="37">
        <v>1.595</v>
      </c>
      <c r="L51" s="38">
        <v>1.0489999999999999</v>
      </c>
      <c r="M51" s="36">
        <v>65600</v>
      </c>
      <c r="N51" s="37">
        <v>1.5181297709923662</v>
      </c>
      <c r="O51" s="37">
        <v>1.591</v>
      </c>
      <c r="P51" s="38">
        <v>1.048</v>
      </c>
      <c r="Q51" s="22" t="s">
        <v>463</v>
      </c>
      <c r="S51" s="38"/>
      <c r="T51" s="42">
        <f t="shared" si="0"/>
        <v>65600</v>
      </c>
      <c r="U51" s="43">
        <f t="shared" si="1"/>
        <v>1.5181297709923662</v>
      </c>
      <c r="V51" s="43">
        <f t="shared" si="2"/>
        <v>1.591</v>
      </c>
      <c r="W51" s="43">
        <f t="shared" si="3"/>
        <v>1.048</v>
      </c>
      <c r="X51" s="42">
        <f t="shared" si="4"/>
        <v>65600</v>
      </c>
      <c r="Y51" s="43">
        <f t="shared" si="5"/>
        <v>1.5181297709923662</v>
      </c>
      <c r="Z51" s="43">
        <f t="shared" si="6"/>
        <v>1.591</v>
      </c>
      <c r="AA51" s="43">
        <f t="shared" si="7"/>
        <v>1.048</v>
      </c>
      <c r="AB51" s="42">
        <f t="shared" si="8"/>
        <v>65600</v>
      </c>
      <c r="AC51" s="43">
        <f t="shared" si="9"/>
        <v>1.5181297709923662</v>
      </c>
      <c r="AD51" s="43">
        <f t="shared" si="10"/>
        <v>1.591</v>
      </c>
      <c r="AE51" s="43">
        <f t="shared" si="11"/>
        <v>1.048</v>
      </c>
      <c r="AF51" s="42">
        <f t="shared" si="12"/>
        <v>65600</v>
      </c>
      <c r="AG51" s="43">
        <f t="shared" si="13"/>
        <v>1.5181297709923662</v>
      </c>
      <c r="AH51" s="43">
        <f t="shared" si="14"/>
        <v>1.591</v>
      </c>
      <c r="AI51" s="43">
        <f t="shared" si="15"/>
        <v>1.048</v>
      </c>
      <c r="AJ51" s="42">
        <f t="shared" si="16"/>
        <v>0</v>
      </c>
      <c r="AK51" s="43">
        <f t="shared" si="17"/>
        <v>0</v>
      </c>
      <c r="AL51" s="43">
        <f t="shared" si="18"/>
        <v>0</v>
      </c>
      <c r="AM51" s="43">
        <f t="shared" si="19"/>
        <v>0</v>
      </c>
      <c r="AN51" s="42">
        <f t="shared" si="20"/>
        <v>0</v>
      </c>
      <c r="AO51" s="43">
        <f t="shared" si="21"/>
        <v>0</v>
      </c>
      <c r="AP51" s="43">
        <f t="shared" si="22"/>
        <v>0</v>
      </c>
      <c r="AQ51" s="43">
        <f t="shared" si="23"/>
        <v>0</v>
      </c>
    </row>
    <row r="52" spans="1:43" ht="15" customHeight="1" x14ac:dyDescent="0.25">
      <c r="A52" s="22" t="s">
        <v>173</v>
      </c>
      <c r="B52" s="22">
        <v>62</v>
      </c>
      <c r="C52" s="22" t="s">
        <v>527</v>
      </c>
      <c r="D52" s="22" t="s">
        <v>526</v>
      </c>
      <c r="E52" s="22" t="s">
        <v>528</v>
      </c>
      <c r="F52" s="22" t="s">
        <v>269</v>
      </c>
      <c r="G52" s="22" t="s">
        <v>929</v>
      </c>
      <c r="H52" s="23" t="s">
        <v>968</v>
      </c>
      <c r="I52" s="36">
        <v>1509590</v>
      </c>
      <c r="J52" s="37">
        <v>0.916307161345988</v>
      </c>
      <c r="K52" s="37">
        <v>1.0620000000000001</v>
      </c>
      <c r="L52" s="38">
        <v>1.159</v>
      </c>
      <c r="M52" s="36">
        <v>1372380</v>
      </c>
      <c r="N52" s="37">
        <v>0.89687235841081991</v>
      </c>
      <c r="O52" s="37">
        <v>1.0609999999999999</v>
      </c>
      <c r="P52" s="38">
        <v>1.1830000000000001</v>
      </c>
      <c r="Q52" s="22" t="s">
        <v>800</v>
      </c>
      <c r="S52" s="38"/>
      <c r="T52" s="42">
        <f t="shared" si="0"/>
        <v>1372380</v>
      </c>
      <c r="U52" s="43">
        <f t="shared" si="1"/>
        <v>0.89687235841081991</v>
      </c>
      <c r="V52" s="43">
        <f t="shared" si="2"/>
        <v>1.0609999999999999</v>
      </c>
      <c r="W52" s="43">
        <f t="shared" si="3"/>
        <v>1.1830000000000001</v>
      </c>
      <c r="X52" s="42">
        <f t="shared" si="4"/>
        <v>1372380</v>
      </c>
      <c r="Y52" s="43">
        <f t="shared" si="5"/>
        <v>0.89687235841081991</v>
      </c>
      <c r="Z52" s="43">
        <f t="shared" si="6"/>
        <v>1.0609999999999999</v>
      </c>
      <c r="AA52" s="43">
        <f t="shared" si="7"/>
        <v>1.1830000000000001</v>
      </c>
      <c r="AB52" s="42">
        <f t="shared" si="8"/>
        <v>0</v>
      </c>
      <c r="AC52" s="43">
        <f t="shared" si="9"/>
        <v>0</v>
      </c>
      <c r="AD52" s="43">
        <f t="shared" si="10"/>
        <v>0</v>
      </c>
      <c r="AE52" s="43">
        <f t="shared" si="11"/>
        <v>0</v>
      </c>
      <c r="AF52" s="42">
        <f t="shared" si="12"/>
        <v>0</v>
      </c>
      <c r="AG52" s="43">
        <f t="shared" si="13"/>
        <v>0</v>
      </c>
      <c r="AH52" s="43">
        <f t="shared" si="14"/>
        <v>0</v>
      </c>
      <c r="AI52" s="43">
        <f t="shared" si="15"/>
        <v>0</v>
      </c>
      <c r="AJ52" s="42">
        <f t="shared" si="16"/>
        <v>1372380</v>
      </c>
      <c r="AK52" s="43">
        <f t="shared" si="17"/>
        <v>0.89687235841081991</v>
      </c>
      <c r="AL52" s="43">
        <f t="shared" si="18"/>
        <v>1.0609999999999999</v>
      </c>
      <c r="AM52" s="43">
        <f t="shared" si="19"/>
        <v>1.1830000000000001</v>
      </c>
      <c r="AN52" s="42">
        <f t="shared" si="20"/>
        <v>1372380</v>
      </c>
      <c r="AO52" s="43">
        <f t="shared" si="21"/>
        <v>0.89687235841081991</v>
      </c>
      <c r="AP52" s="43">
        <f t="shared" si="22"/>
        <v>1.0609999999999999</v>
      </c>
      <c r="AQ52" s="43">
        <f t="shared" si="23"/>
        <v>1.1830000000000001</v>
      </c>
    </row>
    <row r="53" spans="1:43" ht="15" customHeight="1" x14ac:dyDescent="0.25">
      <c r="A53" s="22" t="s">
        <v>170</v>
      </c>
      <c r="B53" s="22">
        <v>63</v>
      </c>
      <c r="C53" s="22" t="s">
        <v>530</v>
      </c>
      <c r="D53" s="22" t="s">
        <v>529</v>
      </c>
      <c r="E53" s="22" t="s">
        <v>531</v>
      </c>
      <c r="F53" s="22" t="s">
        <v>269</v>
      </c>
      <c r="G53" s="22" t="s">
        <v>929</v>
      </c>
      <c r="H53" s="23" t="s">
        <v>968</v>
      </c>
      <c r="I53" s="36">
        <v>733488</v>
      </c>
      <c r="J53" s="37">
        <v>0.87840136054421769</v>
      </c>
      <c r="K53" s="37">
        <v>1.0329999999999999</v>
      </c>
      <c r="L53" s="38">
        <v>1.1759999999999999</v>
      </c>
      <c r="M53" s="36">
        <v>643318</v>
      </c>
      <c r="N53" s="37">
        <v>0.84351464435146439</v>
      </c>
      <c r="O53" s="37">
        <v>1.008</v>
      </c>
      <c r="P53" s="38">
        <v>1.1950000000000001</v>
      </c>
      <c r="Q53" s="22" t="s">
        <v>466</v>
      </c>
      <c r="S53" s="38"/>
      <c r="T53" s="42">
        <f t="shared" si="0"/>
        <v>643318</v>
      </c>
      <c r="U53" s="43">
        <f t="shared" si="1"/>
        <v>0.84351464435146439</v>
      </c>
      <c r="V53" s="43">
        <f t="shared" si="2"/>
        <v>1.008</v>
      </c>
      <c r="W53" s="43">
        <f t="shared" si="3"/>
        <v>1.1950000000000001</v>
      </c>
      <c r="X53" s="42">
        <f t="shared" si="4"/>
        <v>643318</v>
      </c>
      <c r="Y53" s="43">
        <f t="shared" si="5"/>
        <v>0.84351464435146439</v>
      </c>
      <c r="Z53" s="43">
        <f t="shared" si="6"/>
        <v>1.008</v>
      </c>
      <c r="AA53" s="43">
        <f t="shared" si="7"/>
        <v>1.1950000000000001</v>
      </c>
      <c r="AB53" s="42">
        <f t="shared" si="8"/>
        <v>0</v>
      </c>
      <c r="AC53" s="43">
        <f t="shared" si="9"/>
        <v>0</v>
      </c>
      <c r="AD53" s="43">
        <f t="shared" si="10"/>
        <v>0</v>
      </c>
      <c r="AE53" s="43">
        <f t="shared" si="11"/>
        <v>0</v>
      </c>
      <c r="AF53" s="42">
        <f t="shared" si="12"/>
        <v>0</v>
      </c>
      <c r="AG53" s="43">
        <f t="shared" si="13"/>
        <v>0</v>
      </c>
      <c r="AH53" s="43">
        <f t="shared" si="14"/>
        <v>0</v>
      </c>
      <c r="AI53" s="43">
        <f t="shared" si="15"/>
        <v>0</v>
      </c>
      <c r="AJ53" s="42">
        <f t="shared" si="16"/>
        <v>643318</v>
      </c>
      <c r="AK53" s="43">
        <f t="shared" si="17"/>
        <v>0.84351464435146439</v>
      </c>
      <c r="AL53" s="43">
        <f t="shared" si="18"/>
        <v>1.008</v>
      </c>
      <c r="AM53" s="43">
        <f t="shared" si="19"/>
        <v>1.1950000000000001</v>
      </c>
      <c r="AN53" s="42">
        <f t="shared" si="20"/>
        <v>643318</v>
      </c>
      <c r="AO53" s="43">
        <f t="shared" si="21"/>
        <v>0.84351464435146439</v>
      </c>
      <c r="AP53" s="43">
        <f t="shared" si="22"/>
        <v>1.008</v>
      </c>
      <c r="AQ53" s="43">
        <f t="shared" si="23"/>
        <v>1.1950000000000001</v>
      </c>
    </row>
    <row r="54" spans="1:43" ht="15" customHeight="1" x14ac:dyDescent="0.25">
      <c r="A54" s="22" t="s">
        <v>153</v>
      </c>
      <c r="B54" s="22">
        <v>64</v>
      </c>
      <c r="C54" s="22" t="s">
        <v>533</v>
      </c>
      <c r="D54" s="22" t="s">
        <v>532</v>
      </c>
      <c r="E54" s="22" t="s">
        <v>534</v>
      </c>
      <c r="F54" s="22" t="s">
        <v>269</v>
      </c>
      <c r="G54" s="22" t="s">
        <v>932</v>
      </c>
      <c r="H54" s="23" t="s">
        <v>968</v>
      </c>
      <c r="I54" s="36">
        <v>1004599</v>
      </c>
      <c r="J54" s="37">
        <v>0.95289855072463769</v>
      </c>
      <c r="K54" s="37">
        <v>1.052</v>
      </c>
      <c r="L54" s="38">
        <v>1.1040000000000001</v>
      </c>
      <c r="M54" s="36">
        <v>888679</v>
      </c>
      <c r="N54" s="37">
        <v>0.91243432574430838</v>
      </c>
      <c r="O54" s="37">
        <v>1.042</v>
      </c>
      <c r="P54" s="38">
        <v>1.1419999999999999</v>
      </c>
      <c r="Q54" s="22" t="s">
        <v>824</v>
      </c>
      <c r="S54" s="38"/>
      <c r="T54" s="42">
        <f t="shared" si="0"/>
        <v>0</v>
      </c>
      <c r="U54" s="43">
        <f t="shared" si="1"/>
        <v>0</v>
      </c>
      <c r="V54" s="43">
        <f t="shared" si="2"/>
        <v>0</v>
      </c>
      <c r="W54" s="43">
        <f t="shared" si="3"/>
        <v>0</v>
      </c>
      <c r="X54" s="42">
        <f t="shared" si="4"/>
        <v>888679</v>
      </c>
      <c r="Y54" s="43">
        <f t="shared" si="5"/>
        <v>0.91243432574430838</v>
      </c>
      <c r="Z54" s="43">
        <f t="shared" si="6"/>
        <v>1.042</v>
      </c>
      <c r="AA54" s="43">
        <f t="shared" si="7"/>
        <v>1.1419999999999999</v>
      </c>
      <c r="AB54" s="42">
        <f t="shared" si="8"/>
        <v>0</v>
      </c>
      <c r="AC54" s="43">
        <f t="shared" si="9"/>
        <v>0</v>
      </c>
      <c r="AD54" s="43">
        <f t="shared" si="10"/>
        <v>0</v>
      </c>
      <c r="AE54" s="43">
        <f t="shared" si="11"/>
        <v>0</v>
      </c>
      <c r="AF54" s="42">
        <f t="shared" si="12"/>
        <v>0</v>
      </c>
      <c r="AG54" s="43">
        <f t="shared" si="13"/>
        <v>0</v>
      </c>
      <c r="AH54" s="43">
        <f t="shared" si="14"/>
        <v>0</v>
      </c>
      <c r="AI54" s="43">
        <f t="shared" si="15"/>
        <v>0</v>
      </c>
      <c r="AJ54" s="42">
        <f t="shared" si="16"/>
        <v>0</v>
      </c>
      <c r="AK54" s="43">
        <f t="shared" si="17"/>
        <v>0</v>
      </c>
      <c r="AL54" s="43">
        <f t="shared" si="18"/>
        <v>0</v>
      </c>
      <c r="AM54" s="43">
        <f t="shared" si="19"/>
        <v>0</v>
      </c>
      <c r="AN54" s="42">
        <f t="shared" si="20"/>
        <v>888679</v>
      </c>
      <c r="AO54" s="43">
        <f t="shared" si="21"/>
        <v>0.91243432574430838</v>
      </c>
      <c r="AP54" s="43">
        <f t="shared" si="22"/>
        <v>1.042</v>
      </c>
      <c r="AQ54" s="43">
        <f t="shared" si="23"/>
        <v>1.1419999999999999</v>
      </c>
    </row>
    <row r="55" spans="1:43" ht="15" customHeight="1" x14ac:dyDescent="0.25">
      <c r="A55" s="22" t="s">
        <v>137</v>
      </c>
      <c r="B55" s="22">
        <v>65</v>
      </c>
      <c r="C55" s="22" t="s">
        <v>661</v>
      </c>
      <c r="D55" s="22" t="s">
        <v>660</v>
      </c>
      <c r="E55" s="22" t="s">
        <v>662</v>
      </c>
      <c r="F55" s="22" t="s">
        <v>269</v>
      </c>
      <c r="G55" s="22" t="s">
        <v>929</v>
      </c>
      <c r="H55" s="23" t="s">
        <v>968</v>
      </c>
      <c r="I55" s="36">
        <v>421743</v>
      </c>
      <c r="J55" s="37">
        <v>0.86938083121289222</v>
      </c>
      <c r="K55" s="37">
        <v>1.0249999999999999</v>
      </c>
      <c r="L55" s="38">
        <v>1.179</v>
      </c>
      <c r="M55" s="36">
        <v>394000</v>
      </c>
      <c r="N55" s="37">
        <v>0.84487072560467047</v>
      </c>
      <c r="O55" s="37">
        <v>1.0129999999999999</v>
      </c>
      <c r="P55" s="38">
        <v>1.1990000000000001</v>
      </c>
      <c r="Q55" s="22" t="s">
        <v>305</v>
      </c>
      <c r="S55" s="38"/>
      <c r="T55" s="42">
        <f t="shared" si="0"/>
        <v>394000</v>
      </c>
      <c r="U55" s="43">
        <f t="shared" si="1"/>
        <v>0.84487072560467047</v>
      </c>
      <c r="V55" s="43">
        <f t="shared" si="2"/>
        <v>1.0129999999999999</v>
      </c>
      <c r="W55" s="43">
        <f t="shared" si="3"/>
        <v>1.1990000000000001</v>
      </c>
      <c r="X55" s="42">
        <f t="shared" si="4"/>
        <v>394000</v>
      </c>
      <c r="Y55" s="43">
        <f t="shared" si="5"/>
        <v>0.84487072560467047</v>
      </c>
      <c r="Z55" s="43">
        <f t="shared" si="6"/>
        <v>1.0129999999999999</v>
      </c>
      <c r="AA55" s="43">
        <f t="shared" si="7"/>
        <v>1.1990000000000001</v>
      </c>
      <c r="AB55" s="42">
        <f t="shared" si="8"/>
        <v>0</v>
      </c>
      <c r="AC55" s="43">
        <f t="shared" si="9"/>
        <v>0</v>
      </c>
      <c r="AD55" s="43">
        <f t="shared" si="10"/>
        <v>0</v>
      </c>
      <c r="AE55" s="43">
        <f t="shared" si="11"/>
        <v>0</v>
      </c>
      <c r="AF55" s="42">
        <f t="shared" si="12"/>
        <v>0</v>
      </c>
      <c r="AG55" s="43">
        <f t="shared" si="13"/>
        <v>0</v>
      </c>
      <c r="AH55" s="43">
        <f t="shared" si="14"/>
        <v>0</v>
      </c>
      <c r="AI55" s="43">
        <f t="shared" si="15"/>
        <v>0</v>
      </c>
      <c r="AJ55" s="42">
        <f t="shared" si="16"/>
        <v>394000</v>
      </c>
      <c r="AK55" s="43">
        <f t="shared" si="17"/>
        <v>0.84487072560467047</v>
      </c>
      <c r="AL55" s="43">
        <f t="shared" si="18"/>
        <v>1.0129999999999999</v>
      </c>
      <c r="AM55" s="43">
        <f t="shared" si="19"/>
        <v>1.1990000000000001</v>
      </c>
      <c r="AN55" s="42">
        <f t="shared" si="20"/>
        <v>394000</v>
      </c>
      <c r="AO55" s="43">
        <f t="shared" si="21"/>
        <v>0.84487072560467047</v>
      </c>
      <c r="AP55" s="43">
        <f t="shared" si="22"/>
        <v>1.0129999999999999</v>
      </c>
      <c r="AQ55" s="43">
        <f t="shared" si="23"/>
        <v>1.1990000000000001</v>
      </c>
    </row>
    <row r="56" spans="1:43" ht="15" customHeight="1" x14ac:dyDescent="0.25">
      <c r="A56" s="22" t="s">
        <v>247</v>
      </c>
      <c r="B56" s="22">
        <v>66</v>
      </c>
      <c r="C56" s="22" t="s">
        <v>536</v>
      </c>
      <c r="D56" s="22" t="s">
        <v>535</v>
      </c>
      <c r="E56" s="22" t="s">
        <v>537</v>
      </c>
      <c r="F56" s="22" t="s">
        <v>269</v>
      </c>
      <c r="G56" s="22" t="s">
        <v>929</v>
      </c>
      <c r="H56" s="23" t="s">
        <v>968</v>
      </c>
      <c r="I56" s="36">
        <v>4837</v>
      </c>
      <c r="J56" s="37" t="s">
        <v>980</v>
      </c>
      <c r="K56" s="37">
        <v>0</v>
      </c>
      <c r="L56" s="38">
        <v>0</v>
      </c>
      <c r="M56" s="36">
        <v>4600</v>
      </c>
      <c r="N56" s="37" t="s">
        <v>980</v>
      </c>
      <c r="O56" s="37">
        <v>0</v>
      </c>
      <c r="P56" s="38">
        <v>0</v>
      </c>
      <c r="Q56" s="22" t="s">
        <v>470</v>
      </c>
      <c r="S56" s="38"/>
      <c r="T56" s="42">
        <f t="shared" si="0"/>
        <v>4600</v>
      </c>
      <c r="U56" s="43" t="str">
        <f t="shared" si="1"/>
        <v/>
      </c>
      <c r="V56" s="43">
        <f t="shared" si="2"/>
        <v>0</v>
      </c>
      <c r="W56" s="43">
        <f t="shared" si="3"/>
        <v>0</v>
      </c>
      <c r="X56" s="42">
        <f t="shared" si="4"/>
        <v>4600</v>
      </c>
      <c r="Y56" s="43" t="str">
        <f t="shared" si="5"/>
        <v/>
      </c>
      <c r="Z56" s="43">
        <f t="shared" si="6"/>
        <v>0</v>
      </c>
      <c r="AA56" s="43">
        <f t="shared" si="7"/>
        <v>0</v>
      </c>
      <c r="AB56" s="42">
        <f t="shared" si="8"/>
        <v>4600</v>
      </c>
      <c r="AC56" s="43" t="str">
        <f t="shared" si="9"/>
        <v/>
      </c>
      <c r="AD56" s="43">
        <f t="shared" si="10"/>
        <v>0</v>
      </c>
      <c r="AE56" s="43">
        <f t="shared" si="11"/>
        <v>0</v>
      </c>
      <c r="AF56" s="42">
        <f t="shared" si="12"/>
        <v>4600</v>
      </c>
      <c r="AG56" s="43" t="str">
        <f t="shared" si="13"/>
        <v/>
      </c>
      <c r="AH56" s="43">
        <f t="shared" si="14"/>
        <v>0</v>
      </c>
      <c r="AI56" s="43">
        <f t="shared" si="15"/>
        <v>0</v>
      </c>
      <c r="AJ56" s="42">
        <f t="shared" si="16"/>
        <v>0</v>
      </c>
      <c r="AK56" s="43">
        <f t="shared" si="17"/>
        <v>0</v>
      </c>
      <c r="AL56" s="43">
        <f t="shared" si="18"/>
        <v>0</v>
      </c>
      <c r="AM56" s="43">
        <f t="shared" si="19"/>
        <v>0</v>
      </c>
      <c r="AN56" s="42">
        <f t="shared" si="20"/>
        <v>0</v>
      </c>
      <c r="AO56" s="43">
        <f t="shared" si="21"/>
        <v>0</v>
      </c>
      <c r="AP56" s="43">
        <f t="shared" si="22"/>
        <v>0</v>
      </c>
      <c r="AQ56" s="43">
        <f t="shared" si="23"/>
        <v>0</v>
      </c>
    </row>
    <row r="57" spans="1:43" ht="15" customHeight="1" x14ac:dyDescent="0.25">
      <c r="A57" s="22" t="s">
        <v>40</v>
      </c>
      <c r="B57" s="22">
        <v>67</v>
      </c>
      <c r="C57" s="22" t="s">
        <v>539</v>
      </c>
      <c r="D57" s="22" t="s">
        <v>538</v>
      </c>
      <c r="E57" s="22" t="s">
        <v>540</v>
      </c>
      <c r="F57" s="22" t="s">
        <v>269</v>
      </c>
      <c r="G57" s="22" t="s">
        <v>932</v>
      </c>
      <c r="H57" s="23" t="s">
        <v>968</v>
      </c>
      <c r="I57" s="36">
        <v>183310</v>
      </c>
      <c r="J57" s="37">
        <v>1.0363321799307958</v>
      </c>
      <c r="K57" s="37">
        <v>1.198</v>
      </c>
      <c r="L57" s="38">
        <v>1.1559999999999999</v>
      </c>
      <c r="M57" s="36">
        <v>165374</v>
      </c>
      <c r="N57" s="37">
        <v>1.0320069204152251</v>
      </c>
      <c r="O57" s="37">
        <v>1.1930000000000001</v>
      </c>
      <c r="P57" s="38">
        <v>1.1559999999999999</v>
      </c>
      <c r="Q57" s="22" t="s">
        <v>473</v>
      </c>
      <c r="S57" s="38"/>
      <c r="T57" s="42">
        <f t="shared" si="0"/>
        <v>0</v>
      </c>
      <c r="U57" s="43">
        <f t="shared" si="1"/>
        <v>0</v>
      </c>
      <c r="V57" s="43">
        <f t="shared" si="2"/>
        <v>0</v>
      </c>
      <c r="W57" s="43">
        <f t="shared" si="3"/>
        <v>0</v>
      </c>
      <c r="X57" s="42">
        <f t="shared" si="4"/>
        <v>165374</v>
      </c>
      <c r="Y57" s="43">
        <f t="shared" si="5"/>
        <v>1.0320069204152251</v>
      </c>
      <c r="Z57" s="43">
        <f t="shared" si="6"/>
        <v>1.1930000000000001</v>
      </c>
      <c r="AA57" s="43">
        <f t="shared" si="7"/>
        <v>1.1559999999999999</v>
      </c>
      <c r="AB57" s="42">
        <f t="shared" si="8"/>
        <v>0</v>
      </c>
      <c r="AC57" s="43">
        <f t="shared" si="9"/>
        <v>0</v>
      </c>
      <c r="AD57" s="43">
        <f t="shared" si="10"/>
        <v>0</v>
      </c>
      <c r="AE57" s="43">
        <f t="shared" si="11"/>
        <v>0</v>
      </c>
      <c r="AF57" s="42">
        <f t="shared" si="12"/>
        <v>165374</v>
      </c>
      <c r="AG57" s="43">
        <f t="shared" si="13"/>
        <v>1.0320069204152251</v>
      </c>
      <c r="AH57" s="43">
        <f t="shared" si="14"/>
        <v>1.1930000000000001</v>
      </c>
      <c r="AI57" s="43">
        <f t="shared" si="15"/>
        <v>1.1559999999999999</v>
      </c>
      <c r="AJ57" s="42">
        <f t="shared" si="16"/>
        <v>0</v>
      </c>
      <c r="AK57" s="43">
        <f t="shared" si="17"/>
        <v>0</v>
      </c>
      <c r="AL57" s="43">
        <f t="shared" si="18"/>
        <v>0</v>
      </c>
      <c r="AM57" s="43">
        <f t="shared" si="19"/>
        <v>0</v>
      </c>
      <c r="AN57" s="42">
        <f t="shared" si="20"/>
        <v>0</v>
      </c>
      <c r="AO57" s="43">
        <f t="shared" si="21"/>
        <v>0</v>
      </c>
      <c r="AP57" s="43">
        <f t="shared" si="22"/>
        <v>0</v>
      </c>
      <c r="AQ57" s="43">
        <f t="shared" si="23"/>
        <v>0</v>
      </c>
    </row>
    <row r="58" spans="1:43" ht="15" customHeight="1" x14ac:dyDescent="0.25">
      <c r="A58" s="22" t="s">
        <v>110</v>
      </c>
      <c r="B58" s="22">
        <v>69</v>
      </c>
      <c r="C58" s="22" t="s">
        <v>542</v>
      </c>
      <c r="D58" s="22" t="s">
        <v>541</v>
      </c>
      <c r="E58" s="22" t="s">
        <v>543</v>
      </c>
      <c r="F58" s="22" t="s">
        <v>269</v>
      </c>
      <c r="G58" s="22" t="s">
        <v>929</v>
      </c>
      <c r="H58" s="23" t="s">
        <v>968</v>
      </c>
      <c r="I58" s="36">
        <v>119021</v>
      </c>
      <c r="J58" s="37">
        <v>1.0179794520547947</v>
      </c>
      <c r="K58" s="37">
        <v>1.1890000000000001</v>
      </c>
      <c r="L58" s="38">
        <v>1.1679999999999999</v>
      </c>
      <c r="M58" s="36">
        <v>111294</v>
      </c>
      <c r="N58" s="37">
        <v>1.0025684931506851</v>
      </c>
      <c r="O58" s="37">
        <v>1.171</v>
      </c>
      <c r="P58" s="38">
        <v>1.1679999999999999</v>
      </c>
      <c r="Q58" s="22" t="s">
        <v>293</v>
      </c>
      <c r="S58" s="38"/>
      <c r="T58" s="42">
        <f t="shared" si="0"/>
        <v>111294</v>
      </c>
      <c r="U58" s="43">
        <f t="shared" si="1"/>
        <v>1.0025684931506851</v>
      </c>
      <c r="V58" s="43">
        <f t="shared" si="2"/>
        <v>1.171</v>
      </c>
      <c r="W58" s="43">
        <f t="shared" si="3"/>
        <v>1.1679999999999999</v>
      </c>
      <c r="X58" s="42">
        <f t="shared" si="4"/>
        <v>111294</v>
      </c>
      <c r="Y58" s="43">
        <f t="shared" si="5"/>
        <v>1.0025684931506851</v>
      </c>
      <c r="Z58" s="43">
        <f t="shared" si="6"/>
        <v>1.171</v>
      </c>
      <c r="AA58" s="43">
        <f t="shared" si="7"/>
        <v>1.1679999999999999</v>
      </c>
      <c r="AB58" s="42">
        <f t="shared" si="8"/>
        <v>111294</v>
      </c>
      <c r="AC58" s="43">
        <f t="shared" si="9"/>
        <v>1.0025684931506851</v>
      </c>
      <c r="AD58" s="43">
        <f t="shared" si="10"/>
        <v>1.171</v>
      </c>
      <c r="AE58" s="43">
        <f t="shared" si="11"/>
        <v>1.1679999999999999</v>
      </c>
      <c r="AF58" s="42">
        <f t="shared" si="12"/>
        <v>111294</v>
      </c>
      <c r="AG58" s="43">
        <f t="shared" si="13"/>
        <v>1.0025684931506851</v>
      </c>
      <c r="AH58" s="43">
        <f t="shared" si="14"/>
        <v>1.171</v>
      </c>
      <c r="AI58" s="43">
        <f t="shared" si="15"/>
        <v>1.1679999999999999</v>
      </c>
      <c r="AJ58" s="42">
        <f t="shared" si="16"/>
        <v>0</v>
      </c>
      <c r="AK58" s="43">
        <f t="shared" si="17"/>
        <v>0</v>
      </c>
      <c r="AL58" s="43">
        <f t="shared" si="18"/>
        <v>0</v>
      </c>
      <c r="AM58" s="43">
        <f t="shared" si="19"/>
        <v>0</v>
      </c>
      <c r="AN58" s="42">
        <f t="shared" si="20"/>
        <v>0</v>
      </c>
      <c r="AO58" s="43">
        <f t="shared" si="21"/>
        <v>0</v>
      </c>
      <c r="AP58" s="43">
        <f t="shared" si="22"/>
        <v>0</v>
      </c>
      <c r="AQ58" s="43">
        <f t="shared" si="23"/>
        <v>0</v>
      </c>
    </row>
    <row r="59" spans="1:43" ht="15" customHeight="1" x14ac:dyDescent="0.25">
      <c r="A59" s="22" t="s">
        <v>188</v>
      </c>
      <c r="B59" s="22">
        <v>71</v>
      </c>
      <c r="C59" s="22" t="s">
        <v>545</v>
      </c>
      <c r="D59" s="22" t="s">
        <v>544</v>
      </c>
      <c r="E59" s="22" t="s">
        <v>448</v>
      </c>
      <c r="F59" s="22" t="s">
        <v>269</v>
      </c>
      <c r="G59" s="22" t="s">
        <v>932</v>
      </c>
      <c r="H59" s="23" t="s">
        <v>968</v>
      </c>
      <c r="I59" s="36">
        <v>78776</v>
      </c>
      <c r="J59" s="37">
        <v>0.9752136752136753</v>
      </c>
      <c r="K59" s="37">
        <v>1.141</v>
      </c>
      <c r="L59" s="38">
        <v>1.17</v>
      </c>
      <c r="M59" s="36">
        <v>70632</v>
      </c>
      <c r="N59" s="37">
        <v>0.94261603375527425</v>
      </c>
      <c r="O59" s="37">
        <v>1.117</v>
      </c>
      <c r="P59" s="38">
        <v>1.1850000000000001</v>
      </c>
      <c r="Q59" s="22" t="s">
        <v>475</v>
      </c>
      <c r="S59" s="38"/>
      <c r="T59" s="42">
        <f t="shared" si="0"/>
        <v>0</v>
      </c>
      <c r="U59" s="43">
        <f t="shared" si="1"/>
        <v>0</v>
      </c>
      <c r="V59" s="43">
        <f t="shared" si="2"/>
        <v>0</v>
      </c>
      <c r="W59" s="43">
        <f t="shared" si="3"/>
        <v>0</v>
      </c>
      <c r="X59" s="42">
        <f t="shared" si="4"/>
        <v>70632</v>
      </c>
      <c r="Y59" s="43">
        <f t="shared" si="5"/>
        <v>0.94261603375527425</v>
      </c>
      <c r="Z59" s="43">
        <f t="shared" si="6"/>
        <v>1.117</v>
      </c>
      <c r="AA59" s="43">
        <f t="shared" si="7"/>
        <v>1.1850000000000001</v>
      </c>
      <c r="AB59" s="42">
        <f t="shared" si="8"/>
        <v>0</v>
      </c>
      <c r="AC59" s="43">
        <f t="shared" si="9"/>
        <v>0</v>
      </c>
      <c r="AD59" s="43">
        <f t="shared" si="10"/>
        <v>0</v>
      </c>
      <c r="AE59" s="43">
        <f t="shared" si="11"/>
        <v>0</v>
      </c>
      <c r="AF59" s="42">
        <f t="shared" si="12"/>
        <v>0</v>
      </c>
      <c r="AG59" s="43">
        <f t="shared" si="13"/>
        <v>0</v>
      </c>
      <c r="AH59" s="43">
        <f t="shared" si="14"/>
        <v>0</v>
      </c>
      <c r="AI59" s="43">
        <f t="shared" si="15"/>
        <v>0</v>
      </c>
      <c r="AJ59" s="42">
        <f t="shared" si="16"/>
        <v>0</v>
      </c>
      <c r="AK59" s="43">
        <f t="shared" si="17"/>
        <v>0</v>
      </c>
      <c r="AL59" s="43">
        <f t="shared" si="18"/>
        <v>0</v>
      </c>
      <c r="AM59" s="43">
        <f t="shared" si="19"/>
        <v>0</v>
      </c>
      <c r="AN59" s="42">
        <f t="shared" si="20"/>
        <v>70632</v>
      </c>
      <c r="AO59" s="43">
        <f t="shared" si="21"/>
        <v>0.94261603375527425</v>
      </c>
      <c r="AP59" s="43">
        <f t="shared" si="22"/>
        <v>1.117</v>
      </c>
      <c r="AQ59" s="43">
        <f t="shared" si="23"/>
        <v>1.1850000000000001</v>
      </c>
    </row>
    <row r="60" spans="1:43" ht="15" customHeight="1" x14ac:dyDescent="0.25">
      <c r="A60" s="22" t="s">
        <v>55</v>
      </c>
      <c r="B60" s="22">
        <v>72</v>
      </c>
      <c r="C60" s="22" t="s">
        <v>410</v>
      </c>
      <c r="D60" s="22" t="s">
        <v>409</v>
      </c>
      <c r="E60" s="22" t="s">
        <v>411</v>
      </c>
      <c r="F60" s="22" t="s">
        <v>269</v>
      </c>
      <c r="G60" s="22" t="s">
        <v>929</v>
      </c>
      <c r="H60" s="23" t="s">
        <v>968</v>
      </c>
      <c r="I60" s="36">
        <v>250002</v>
      </c>
      <c r="J60" s="37">
        <v>1.0775788576300085</v>
      </c>
      <c r="K60" s="37">
        <v>1.264</v>
      </c>
      <c r="L60" s="38">
        <v>1.173</v>
      </c>
      <c r="M60" s="36">
        <v>223709</v>
      </c>
      <c r="N60" s="37">
        <v>1.0700854700854701</v>
      </c>
      <c r="O60" s="37">
        <v>1.252</v>
      </c>
      <c r="P60" s="38">
        <v>1.17</v>
      </c>
      <c r="Q60" s="22" t="s">
        <v>477</v>
      </c>
      <c r="S60" s="38"/>
      <c r="T60" s="42">
        <f t="shared" si="0"/>
        <v>223709</v>
      </c>
      <c r="U60" s="43">
        <f t="shared" si="1"/>
        <v>1.0700854700854701</v>
      </c>
      <c r="V60" s="43">
        <f t="shared" si="2"/>
        <v>1.252</v>
      </c>
      <c r="W60" s="43">
        <f t="shared" si="3"/>
        <v>1.17</v>
      </c>
      <c r="X60" s="42">
        <f t="shared" si="4"/>
        <v>223709</v>
      </c>
      <c r="Y60" s="43">
        <f t="shared" si="5"/>
        <v>1.0700854700854701</v>
      </c>
      <c r="Z60" s="43">
        <f t="shared" si="6"/>
        <v>1.252</v>
      </c>
      <c r="AA60" s="43">
        <f t="shared" si="7"/>
        <v>1.17</v>
      </c>
      <c r="AB60" s="42">
        <f t="shared" si="8"/>
        <v>223709</v>
      </c>
      <c r="AC60" s="43">
        <f t="shared" si="9"/>
        <v>1.0700854700854701</v>
      </c>
      <c r="AD60" s="43">
        <f t="shared" si="10"/>
        <v>1.252</v>
      </c>
      <c r="AE60" s="43">
        <f t="shared" si="11"/>
        <v>1.17</v>
      </c>
      <c r="AF60" s="42">
        <f t="shared" si="12"/>
        <v>223709</v>
      </c>
      <c r="AG60" s="43">
        <f t="shared" si="13"/>
        <v>1.0700854700854701</v>
      </c>
      <c r="AH60" s="43">
        <f t="shared" si="14"/>
        <v>1.252</v>
      </c>
      <c r="AI60" s="43">
        <f t="shared" si="15"/>
        <v>1.17</v>
      </c>
      <c r="AJ60" s="42">
        <f t="shared" si="16"/>
        <v>0</v>
      </c>
      <c r="AK60" s="43">
        <f t="shared" si="17"/>
        <v>0</v>
      </c>
      <c r="AL60" s="43">
        <f t="shared" si="18"/>
        <v>0</v>
      </c>
      <c r="AM60" s="43">
        <f t="shared" si="19"/>
        <v>0</v>
      </c>
      <c r="AN60" s="42">
        <f t="shared" si="20"/>
        <v>0</v>
      </c>
      <c r="AO60" s="43">
        <f t="shared" si="21"/>
        <v>0</v>
      </c>
      <c r="AP60" s="43">
        <f t="shared" si="22"/>
        <v>0</v>
      </c>
      <c r="AQ60" s="43">
        <f t="shared" si="23"/>
        <v>0</v>
      </c>
    </row>
    <row r="61" spans="1:43" ht="15" customHeight="1" x14ac:dyDescent="0.25">
      <c r="A61" s="22" t="s">
        <v>139</v>
      </c>
      <c r="B61" s="22">
        <v>73</v>
      </c>
      <c r="C61" s="22" t="s">
        <v>547</v>
      </c>
      <c r="D61" s="22" t="s">
        <v>546</v>
      </c>
      <c r="E61" s="22" t="s">
        <v>548</v>
      </c>
      <c r="F61" s="22" t="s">
        <v>269</v>
      </c>
      <c r="G61" s="22" t="s">
        <v>929</v>
      </c>
      <c r="H61" s="23" t="s">
        <v>968</v>
      </c>
      <c r="I61" s="36">
        <v>62013</v>
      </c>
      <c r="J61" s="37">
        <v>0.85726072607260717</v>
      </c>
      <c r="K61" s="37">
        <v>1.0389999999999999</v>
      </c>
      <c r="L61" s="38">
        <v>1.212</v>
      </c>
      <c r="M61" s="36">
        <v>57504</v>
      </c>
      <c r="N61" s="37">
        <v>0.83728536385936214</v>
      </c>
      <c r="O61" s="37">
        <v>1.024</v>
      </c>
      <c r="P61" s="38">
        <v>1.2230000000000001</v>
      </c>
      <c r="Q61" s="22" t="s">
        <v>479</v>
      </c>
      <c r="S61" s="38"/>
      <c r="T61" s="42">
        <f t="shared" si="0"/>
        <v>57504</v>
      </c>
      <c r="U61" s="43">
        <f t="shared" si="1"/>
        <v>0.83728536385936214</v>
      </c>
      <c r="V61" s="43">
        <f t="shared" si="2"/>
        <v>1.024</v>
      </c>
      <c r="W61" s="43">
        <f t="shared" si="3"/>
        <v>1.2230000000000001</v>
      </c>
      <c r="X61" s="42">
        <f t="shared" si="4"/>
        <v>57504</v>
      </c>
      <c r="Y61" s="43">
        <f t="shared" si="5"/>
        <v>0.83728536385936214</v>
      </c>
      <c r="Z61" s="43">
        <f t="shared" si="6"/>
        <v>1.024</v>
      </c>
      <c r="AA61" s="43">
        <f t="shared" si="7"/>
        <v>1.2230000000000001</v>
      </c>
      <c r="AB61" s="42">
        <f t="shared" si="8"/>
        <v>0</v>
      </c>
      <c r="AC61" s="43">
        <f t="shared" si="9"/>
        <v>0</v>
      </c>
      <c r="AD61" s="43">
        <f t="shared" si="10"/>
        <v>0</v>
      </c>
      <c r="AE61" s="43">
        <f t="shared" si="11"/>
        <v>0</v>
      </c>
      <c r="AF61" s="42">
        <f t="shared" si="12"/>
        <v>0</v>
      </c>
      <c r="AG61" s="43">
        <f t="shared" si="13"/>
        <v>0</v>
      </c>
      <c r="AH61" s="43">
        <f t="shared" si="14"/>
        <v>0</v>
      </c>
      <c r="AI61" s="43">
        <f t="shared" si="15"/>
        <v>0</v>
      </c>
      <c r="AJ61" s="42">
        <f t="shared" si="16"/>
        <v>57504</v>
      </c>
      <c r="AK61" s="43">
        <f t="shared" si="17"/>
        <v>0.83728536385936214</v>
      </c>
      <c r="AL61" s="43">
        <f t="shared" si="18"/>
        <v>1.024</v>
      </c>
      <c r="AM61" s="43">
        <f t="shared" si="19"/>
        <v>1.2230000000000001</v>
      </c>
      <c r="AN61" s="42">
        <f t="shared" si="20"/>
        <v>57504</v>
      </c>
      <c r="AO61" s="43">
        <f t="shared" si="21"/>
        <v>0.83728536385936214</v>
      </c>
      <c r="AP61" s="43">
        <f t="shared" si="22"/>
        <v>1.024</v>
      </c>
      <c r="AQ61" s="43">
        <f t="shared" si="23"/>
        <v>1.2230000000000001</v>
      </c>
    </row>
    <row r="62" spans="1:43" ht="15" customHeight="1" x14ac:dyDescent="0.25">
      <c r="A62" s="22" t="s">
        <v>52</v>
      </c>
      <c r="B62" s="22">
        <v>74</v>
      </c>
      <c r="C62" s="22" t="s">
        <v>659</v>
      </c>
      <c r="D62" s="22" t="s">
        <v>658</v>
      </c>
      <c r="E62" s="22" t="s">
        <v>504</v>
      </c>
      <c r="F62" s="22" t="s">
        <v>269</v>
      </c>
      <c r="G62" s="22" t="s">
        <v>929</v>
      </c>
      <c r="H62" s="23" t="s">
        <v>968</v>
      </c>
      <c r="I62" s="36">
        <v>954938</v>
      </c>
      <c r="J62" s="37">
        <v>1.0609318996415769</v>
      </c>
      <c r="K62" s="37">
        <v>1.1839999999999999</v>
      </c>
      <c r="L62" s="38">
        <v>1.1160000000000001</v>
      </c>
      <c r="M62" s="36">
        <v>852615</v>
      </c>
      <c r="N62" s="37">
        <v>1.0456171735241502</v>
      </c>
      <c r="O62" s="37">
        <v>1.169</v>
      </c>
      <c r="P62" s="38">
        <v>1.1180000000000001</v>
      </c>
      <c r="Q62" s="22" t="s">
        <v>287</v>
      </c>
      <c r="S62" s="41"/>
      <c r="T62" s="42">
        <f t="shared" si="0"/>
        <v>852615</v>
      </c>
      <c r="U62" s="43">
        <f t="shared" si="1"/>
        <v>1.0456171735241502</v>
      </c>
      <c r="V62" s="43">
        <f t="shared" si="2"/>
        <v>1.169</v>
      </c>
      <c r="W62" s="43">
        <f t="shared" si="3"/>
        <v>1.1180000000000001</v>
      </c>
      <c r="X62" s="42">
        <f t="shared" si="4"/>
        <v>852615</v>
      </c>
      <c r="Y62" s="43">
        <f t="shared" si="5"/>
        <v>1.0456171735241502</v>
      </c>
      <c r="Z62" s="43">
        <f t="shared" si="6"/>
        <v>1.169</v>
      </c>
      <c r="AA62" s="43">
        <f t="shared" si="7"/>
        <v>1.1180000000000001</v>
      </c>
      <c r="AB62" s="42">
        <f t="shared" si="8"/>
        <v>852615</v>
      </c>
      <c r="AC62" s="43">
        <f t="shared" si="9"/>
        <v>1.0456171735241502</v>
      </c>
      <c r="AD62" s="43">
        <f t="shared" si="10"/>
        <v>1.169</v>
      </c>
      <c r="AE62" s="43">
        <f t="shared" si="11"/>
        <v>1.1180000000000001</v>
      </c>
      <c r="AF62" s="42">
        <f t="shared" si="12"/>
        <v>852615</v>
      </c>
      <c r="AG62" s="43">
        <f t="shared" si="13"/>
        <v>1.0456171735241502</v>
      </c>
      <c r="AH62" s="43">
        <f t="shared" si="14"/>
        <v>1.169</v>
      </c>
      <c r="AI62" s="43">
        <f t="shared" si="15"/>
        <v>1.1180000000000001</v>
      </c>
      <c r="AJ62" s="42">
        <f t="shared" si="16"/>
        <v>0</v>
      </c>
      <c r="AK62" s="43">
        <f t="shared" si="17"/>
        <v>0</v>
      </c>
      <c r="AL62" s="43">
        <f t="shared" si="18"/>
        <v>0</v>
      </c>
      <c r="AM62" s="43">
        <f t="shared" si="19"/>
        <v>0</v>
      </c>
      <c r="AN62" s="42">
        <f t="shared" si="20"/>
        <v>0</v>
      </c>
      <c r="AO62" s="43">
        <f t="shared" si="21"/>
        <v>0</v>
      </c>
      <c r="AP62" s="43">
        <f t="shared" si="22"/>
        <v>0</v>
      </c>
      <c r="AQ62" s="43">
        <f t="shared" si="23"/>
        <v>0</v>
      </c>
    </row>
    <row r="63" spans="1:43" ht="15" customHeight="1" x14ac:dyDescent="0.25">
      <c r="A63" s="22" t="s">
        <v>45</v>
      </c>
      <c r="B63" s="22">
        <v>75</v>
      </c>
      <c r="C63" s="22" t="s">
        <v>413</v>
      </c>
      <c r="D63" s="22" t="s">
        <v>412</v>
      </c>
      <c r="E63" s="22" t="s">
        <v>414</v>
      </c>
      <c r="F63" s="22" t="s">
        <v>269</v>
      </c>
      <c r="G63" s="22" t="s">
        <v>929</v>
      </c>
      <c r="H63" s="23" t="s">
        <v>968</v>
      </c>
      <c r="I63" s="36">
        <v>714225</v>
      </c>
      <c r="J63" s="37">
        <v>0.92784380305602721</v>
      </c>
      <c r="K63" s="37">
        <v>1.093</v>
      </c>
      <c r="L63" s="38">
        <v>1.1779999999999999</v>
      </c>
      <c r="M63" s="36">
        <v>668736</v>
      </c>
      <c r="N63" s="37">
        <v>0.89075630252100846</v>
      </c>
      <c r="O63" s="37">
        <v>1.06</v>
      </c>
      <c r="P63" s="38">
        <v>1.19</v>
      </c>
      <c r="Q63" s="22" t="s">
        <v>481</v>
      </c>
      <c r="S63" s="38"/>
      <c r="T63" s="42">
        <f t="shared" si="0"/>
        <v>668736</v>
      </c>
      <c r="U63" s="43">
        <f t="shared" si="1"/>
        <v>0.89075630252100846</v>
      </c>
      <c r="V63" s="43">
        <f t="shared" si="2"/>
        <v>1.06</v>
      </c>
      <c r="W63" s="43">
        <f t="shared" si="3"/>
        <v>1.19</v>
      </c>
      <c r="X63" s="42">
        <f t="shared" si="4"/>
        <v>668736</v>
      </c>
      <c r="Y63" s="43">
        <f t="shared" si="5"/>
        <v>0.89075630252100846</v>
      </c>
      <c r="Z63" s="43">
        <f t="shared" si="6"/>
        <v>1.06</v>
      </c>
      <c r="AA63" s="43">
        <f t="shared" si="7"/>
        <v>1.19</v>
      </c>
      <c r="AB63" s="42">
        <f t="shared" si="8"/>
        <v>0</v>
      </c>
      <c r="AC63" s="43">
        <f t="shared" si="9"/>
        <v>0</v>
      </c>
      <c r="AD63" s="43">
        <f t="shared" si="10"/>
        <v>0</v>
      </c>
      <c r="AE63" s="43">
        <f t="shared" si="11"/>
        <v>0</v>
      </c>
      <c r="AF63" s="42">
        <f t="shared" si="12"/>
        <v>0</v>
      </c>
      <c r="AG63" s="43">
        <f t="shared" si="13"/>
        <v>0</v>
      </c>
      <c r="AH63" s="43">
        <f t="shared" si="14"/>
        <v>0</v>
      </c>
      <c r="AI63" s="43">
        <f t="shared" si="15"/>
        <v>0</v>
      </c>
      <c r="AJ63" s="42">
        <f t="shared" si="16"/>
        <v>668736</v>
      </c>
      <c r="AK63" s="43">
        <f t="shared" si="17"/>
        <v>0.89075630252100846</v>
      </c>
      <c r="AL63" s="43">
        <f t="shared" si="18"/>
        <v>1.06</v>
      </c>
      <c r="AM63" s="43">
        <f t="shared" si="19"/>
        <v>1.19</v>
      </c>
      <c r="AN63" s="42">
        <f t="shared" si="20"/>
        <v>668736</v>
      </c>
      <c r="AO63" s="43">
        <f t="shared" si="21"/>
        <v>0.89075630252100846</v>
      </c>
      <c r="AP63" s="43">
        <f t="shared" si="22"/>
        <v>1.06</v>
      </c>
      <c r="AQ63" s="43">
        <f t="shared" si="23"/>
        <v>1.19</v>
      </c>
    </row>
    <row r="64" spans="1:43" ht="15" customHeight="1" x14ac:dyDescent="0.25">
      <c r="A64" s="22" t="s">
        <v>226</v>
      </c>
      <c r="B64" s="22">
        <v>76</v>
      </c>
      <c r="C64" s="22" t="s">
        <v>550</v>
      </c>
      <c r="D64" s="22" t="s">
        <v>549</v>
      </c>
      <c r="E64" s="22" t="s">
        <v>551</v>
      </c>
      <c r="F64" s="22" t="s">
        <v>269</v>
      </c>
      <c r="G64" s="22" t="s">
        <v>926</v>
      </c>
      <c r="H64" s="23" t="s">
        <v>968</v>
      </c>
      <c r="I64" s="36">
        <v>163236</v>
      </c>
      <c r="J64" s="37">
        <v>1.0111587982832617</v>
      </c>
      <c r="K64" s="37">
        <v>1.1779999999999999</v>
      </c>
      <c r="L64" s="38">
        <v>1.165</v>
      </c>
      <c r="M64" s="36">
        <v>147542</v>
      </c>
      <c r="N64" s="37">
        <v>0.99657827202737381</v>
      </c>
      <c r="O64" s="37">
        <v>1.165</v>
      </c>
      <c r="P64" s="38">
        <v>1.169</v>
      </c>
      <c r="Q64" s="22" t="s">
        <v>881</v>
      </c>
      <c r="S64" s="38"/>
      <c r="T64" s="42">
        <f t="shared" si="0"/>
        <v>0</v>
      </c>
      <c r="U64" s="43">
        <f t="shared" si="1"/>
        <v>0</v>
      </c>
      <c r="V64" s="43">
        <f t="shared" si="2"/>
        <v>0</v>
      </c>
      <c r="W64" s="43">
        <f t="shared" si="3"/>
        <v>0</v>
      </c>
      <c r="X64" s="42">
        <f t="shared" si="4"/>
        <v>147542</v>
      </c>
      <c r="Y64" s="43">
        <f t="shared" si="5"/>
        <v>0.99657827202737381</v>
      </c>
      <c r="Z64" s="43">
        <f t="shared" si="6"/>
        <v>1.165</v>
      </c>
      <c r="AA64" s="43">
        <f t="shared" si="7"/>
        <v>1.169</v>
      </c>
      <c r="AB64" s="42">
        <f t="shared" si="8"/>
        <v>0</v>
      </c>
      <c r="AC64" s="43">
        <f t="shared" si="9"/>
        <v>0</v>
      </c>
      <c r="AD64" s="43">
        <f t="shared" si="10"/>
        <v>0</v>
      </c>
      <c r="AE64" s="43">
        <f t="shared" si="11"/>
        <v>0</v>
      </c>
      <c r="AF64" s="42">
        <f t="shared" si="12"/>
        <v>0</v>
      </c>
      <c r="AG64" s="43">
        <f t="shared" si="13"/>
        <v>0</v>
      </c>
      <c r="AH64" s="43">
        <f t="shared" si="14"/>
        <v>0</v>
      </c>
      <c r="AI64" s="43">
        <f t="shared" si="15"/>
        <v>0</v>
      </c>
      <c r="AJ64" s="42">
        <f t="shared" si="16"/>
        <v>0</v>
      </c>
      <c r="AK64" s="43">
        <f t="shared" si="17"/>
        <v>0</v>
      </c>
      <c r="AL64" s="43">
        <f t="shared" si="18"/>
        <v>0</v>
      </c>
      <c r="AM64" s="43">
        <f t="shared" si="19"/>
        <v>0</v>
      </c>
      <c r="AN64" s="42">
        <f t="shared" si="20"/>
        <v>147542</v>
      </c>
      <c r="AO64" s="43">
        <f t="shared" si="21"/>
        <v>0.99657827202737381</v>
      </c>
      <c r="AP64" s="43">
        <f t="shared" si="22"/>
        <v>1.165</v>
      </c>
      <c r="AQ64" s="43">
        <f t="shared" si="23"/>
        <v>1.169</v>
      </c>
    </row>
    <row r="65" spans="1:43" ht="15" customHeight="1" x14ac:dyDescent="0.25">
      <c r="A65" s="22" t="s">
        <v>977</v>
      </c>
      <c r="B65" s="22"/>
      <c r="C65" s="22" t="e">
        <v>#N/A</v>
      </c>
      <c r="D65" s="22" t="e">
        <v>#N/A</v>
      </c>
      <c r="E65" s="22" t="e">
        <v>#N/A</v>
      </c>
      <c r="F65" s="22" t="e">
        <v>#N/A</v>
      </c>
      <c r="G65" s="22" t="s">
        <v>926</v>
      </c>
      <c r="H65" s="23" t="s">
        <v>968</v>
      </c>
      <c r="I65" s="36">
        <v>38187</v>
      </c>
      <c r="J65" s="37">
        <v>0.91024555461473322</v>
      </c>
      <c r="K65" s="37">
        <v>1.075</v>
      </c>
      <c r="L65" s="38">
        <v>1.181</v>
      </c>
      <c r="M65" s="36"/>
      <c r="N65" s="37"/>
      <c r="O65" s="37"/>
      <c r="P65" s="38"/>
      <c r="Q65" s="22" t="s">
        <v>676</v>
      </c>
      <c r="S65" s="38"/>
      <c r="T65" s="42" t="e">
        <f t="shared" si="0"/>
        <v>#N/A</v>
      </c>
      <c r="U65" s="43" t="e">
        <f t="shared" si="1"/>
        <v>#N/A</v>
      </c>
      <c r="V65" s="43" t="e">
        <f t="shared" si="2"/>
        <v>#N/A</v>
      </c>
      <c r="W65" s="43" t="e">
        <f t="shared" si="3"/>
        <v>#N/A</v>
      </c>
      <c r="X65" s="42" t="e">
        <f t="shared" si="4"/>
        <v>#N/A</v>
      </c>
      <c r="Y65" s="43" t="e">
        <f t="shared" si="5"/>
        <v>#N/A</v>
      </c>
      <c r="Z65" s="43" t="e">
        <f t="shared" si="6"/>
        <v>#N/A</v>
      </c>
      <c r="AA65" s="43" t="e">
        <f t="shared" si="7"/>
        <v>#N/A</v>
      </c>
      <c r="AB65" s="42" t="e">
        <f t="shared" si="8"/>
        <v>#N/A</v>
      </c>
      <c r="AC65" s="43" t="e">
        <f t="shared" si="9"/>
        <v>#N/A</v>
      </c>
      <c r="AD65" s="43" t="e">
        <f t="shared" si="10"/>
        <v>#N/A</v>
      </c>
      <c r="AE65" s="43" t="e">
        <f t="shared" si="11"/>
        <v>#N/A</v>
      </c>
      <c r="AF65" s="42" t="e">
        <f t="shared" si="12"/>
        <v>#N/A</v>
      </c>
      <c r="AG65" s="43" t="e">
        <f t="shared" si="13"/>
        <v>#N/A</v>
      </c>
      <c r="AH65" s="43" t="e">
        <f t="shared" si="14"/>
        <v>#N/A</v>
      </c>
      <c r="AI65" s="43" t="e">
        <f t="shared" si="15"/>
        <v>#N/A</v>
      </c>
      <c r="AJ65" s="42" t="e">
        <f t="shared" si="16"/>
        <v>#N/A</v>
      </c>
      <c r="AK65" s="43" t="e">
        <f t="shared" si="17"/>
        <v>#N/A</v>
      </c>
      <c r="AL65" s="43" t="e">
        <f t="shared" si="18"/>
        <v>#N/A</v>
      </c>
      <c r="AM65" s="43" t="e">
        <f t="shared" si="19"/>
        <v>#N/A</v>
      </c>
      <c r="AN65" s="42" t="e">
        <f t="shared" si="20"/>
        <v>#N/A</v>
      </c>
      <c r="AO65" s="43" t="e">
        <f t="shared" si="21"/>
        <v>#N/A</v>
      </c>
      <c r="AP65" s="43" t="e">
        <f t="shared" si="22"/>
        <v>#N/A</v>
      </c>
      <c r="AQ65" s="43" t="e">
        <f t="shared" si="23"/>
        <v>#N/A</v>
      </c>
    </row>
    <row r="66" spans="1:43" ht="15" customHeight="1" x14ac:dyDescent="0.25">
      <c r="A66" s="22" t="s">
        <v>114</v>
      </c>
      <c r="B66" s="22">
        <v>78</v>
      </c>
      <c r="C66" s="22" t="s">
        <v>556</v>
      </c>
      <c r="D66" s="22" t="s">
        <v>555</v>
      </c>
      <c r="E66" s="22" t="s">
        <v>557</v>
      </c>
      <c r="F66" s="22" t="s">
        <v>269</v>
      </c>
      <c r="G66" s="22" t="s">
        <v>929</v>
      </c>
      <c r="H66" s="23" t="s">
        <v>968</v>
      </c>
      <c r="I66" s="36">
        <v>648232</v>
      </c>
      <c r="J66" s="37" t="s">
        <v>980</v>
      </c>
      <c r="K66" s="37">
        <v>0</v>
      </c>
      <c r="L66" s="38">
        <v>0</v>
      </c>
      <c r="M66" s="36">
        <v>648232</v>
      </c>
      <c r="N66" s="37" t="s">
        <v>980</v>
      </c>
      <c r="O66" s="37">
        <v>0</v>
      </c>
      <c r="P66" s="38">
        <v>0</v>
      </c>
      <c r="Q66" s="22" t="s">
        <v>484</v>
      </c>
      <c r="S66" s="38"/>
      <c r="T66" s="42">
        <f t="shared" si="0"/>
        <v>648232</v>
      </c>
      <c r="U66" s="43" t="str">
        <f t="shared" si="1"/>
        <v/>
      </c>
      <c r="V66" s="43">
        <f t="shared" si="2"/>
        <v>0</v>
      </c>
      <c r="W66" s="43">
        <f t="shared" si="3"/>
        <v>0</v>
      </c>
      <c r="X66" s="42">
        <f t="shared" si="4"/>
        <v>648232</v>
      </c>
      <c r="Y66" s="43" t="str">
        <f t="shared" si="5"/>
        <v/>
      </c>
      <c r="Z66" s="43">
        <f t="shared" si="6"/>
        <v>0</v>
      </c>
      <c r="AA66" s="43">
        <f t="shared" si="7"/>
        <v>0</v>
      </c>
      <c r="AB66" s="42">
        <f t="shared" si="8"/>
        <v>648232</v>
      </c>
      <c r="AC66" s="43" t="str">
        <f t="shared" si="9"/>
        <v/>
      </c>
      <c r="AD66" s="43">
        <f t="shared" si="10"/>
        <v>0</v>
      </c>
      <c r="AE66" s="43">
        <f t="shared" si="11"/>
        <v>0</v>
      </c>
      <c r="AF66" s="42">
        <f t="shared" si="12"/>
        <v>648232</v>
      </c>
      <c r="AG66" s="43" t="str">
        <f t="shared" si="13"/>
        <v/>
      </c>
      <c r="AH66" s="43">
        <f t="shared" si="14"/>
        <v>0</v>
      </c>
      <c r="AI66" s="43">
        <f t="shared" si="15"/>
        <v>0</v>
      </c>
      <c r="AJ66" s="42">
        <f t="shared" si="16"/>
        <v>0</v>
      </c>
      <c r="AK66" s="43">
        <f t="shared" si="17"/>
        <v>0</v>
      </c>
      <c r="AL66" s="43">
        <f t="shared" si="18"/>
        <v>0</v>
      </c>
      <c r="AM66" s="43">
        <f t="shared" si="19"/>
        <v>0</v>
      </c>
      <c r="AN66" s="42">
        <f t="shared" si="20"/>
        <v>0</v>
      </c>
      <c r="AO66" s="43">
        <f t="shared" si="21"/>
        <v>0</v>
      </c>
      <c r="AP66" s="43">
        <f t="shared" si="22"/>
        <v>0</v>
      </c>
      <c r="AQ66" s="43">
        <f t="shared" si="23"/>
        <v>0</v>
      </c>
    </row>
    <row r="67" spans="1:43" ht="15" customHeight="1" x14ac:dyDescent="0.25">
      <c r="A67" s="22" t="s">
        <v>83</v>
      </c>
      <c r="B67" s="22">
        <v>80</v>
      </c>
      <c r="C67" s="22" t="s">
        <v>559</v>
      </c>
      <c r="D67" s="22" t="s">
        <v>558</v>
      </c>
      <c r="E67" s="22" t="s">
        <v>299</v>
      </c>
      <c r="F67" s="22" t="s">
        <v>269</v>
      </c>
      <c r="G67" s="22" t="s">
        <v>926</v>
      </c>
      <c r="H67" s="23" t="s">
        <v>968</v>
      </c>
      <c r="I67" s="36">
        <v>2505056</v>
      </c>
      <c r="J67" s="37" t="s">
        <v>980</v>
      </c>
      <c r="K67" s="37">
        <v>0</v>
      </c>
      <c r="L67" s="38">
        <v>0</v>
      </c>
      <c r="M67" s="36">
        <v>2189790</v>
      </c>
      <c r="N67" s="37" t="s">
        <v>980</v>
      </c>
      <c r="O67" s="37">
        <v>0</v>
      </c>
      <c r="P67" s="38">
        <v>0</v>
      </c>
      <c r="Q67" s="22" t="s">
        <v>826</v>
      </c>
      <c r="S67" s="38"/>
      <c r="T67" s="42">
        <f t="shared" si="0"/>
        <v>0</v>
      </c>
      <c r="U67" s="43">
        <f t="shared" si="1"/>
        <v>0</v>
      </c>
      <c r="V67" s="43">
        <f t="shared" si="2"/>
        <v>0</v>
      </c>
      <c r="W67" s="43">
        <f t="shared" si="3"/>
        <v>0</v>
      </c>
      <c r="X67" s="42">
        <f t="shared" si="4"/>
        <v>2189790</v>
      </c>
      <c r="Y67" s="43" t="str">
        <f t="shared" si="5"/>
        <v/>
      </c>
      <c r="Z67" s="43">
        <f t="shared" si="6"/>
        <v>0</v>
      </c>
      <c r="AA67" s="43">
        <f t="shared" si="7"/>
        <v>0</v>
      </c>
      <c r="AB67" s="42">
        <f t="shared" si="8"/>
        <v>0</v>
      </c>
      <c r="AC67" s="43">
        <f t="shared" si="9"/>
        <v>0</v>
      </c>
      <c r="AD67" s="43">
        <f t="shared" si="10"/>
        <v>0</v>
      </c>
      <c r="AE67" s="43">
        <f t="shared" si="11"/>
        <v>0</v>
      </c>
      <c r="AF67" s="42">
        <f t="shared" si="12"/>
        <v>2189790</v>
      </c>
      <c r="AG67" s="43" t="str">
        <f t="shared" si="13"/>
        <v/>
      </c>
      <c r="AH67" s="43">
        <f t="shared" si="14"/>
        <v>0</v>
      </c>
      <c r="AI67" s="43">
        <f t="shared" si="15"/>
        <v>0</v>
      </c>
      <c r="AJ67" s="42">
        <f t="shared" si="16"/>
        <v>0</v>
      </c>
      <c r="AK67" s="43">
        <f t="shared" si="17"/>
        <v>0</v>
      </c>
      <c r="AL67" s="43">
        <f t="shared" si="18"/>
        <v>0</v>
      </c>
      <c r="AM67" s="43">
        <f t="shared" si="19"/>
        <v>0</v>
      </c>
      <c r="AN67" s="42">
        <f t="shared" si="20"/>
        <v>0</v>
      </c>
      <c r="AO67" s="43">
        <f t="shared" si="21"/>
        <v>0</v>
      </c>
      <c r="AP67" s="43">
        <f t="shared" si="22"/>
        <v>0</v>
      </c>
      <c r="AQ67" s="43">
        <f t="shared" si="23"/>
        <v>0</v>
      </c>
    </row>
    <row r="68" spans="1:43" ht="15" customHeight="1" x14ac:dyDescent="0.25">
      <c r="A68" s="22" t="s">
        <v>126</v>
      </c>
      <c r="B68" s="22">
        <v>81</v>
      </c>
      <c r="C68" s="22" t="s">
        <v>338</v>
      </c>
      <c r="D68" s="22" t="s">
        <v>337</v>
      </c>
      <c r="E68" s="22" t="s">
        <v>339</v>
      </c>
      <c r="F68" s="22" t="s">
        <v>942</v>
      </c>
      <c r="G68" s="22" t="s">
        <v>926</v>
      </c>
      <c r="H68" s="23" t="s">
        <v>969</v>
      </c>
      <c r="I68" s="36">
        <v>19079916</v>
      </c>
      <c r="J68" s="37">
        <v>0.97123519458544838</v>
      </c>
      <c r="K68" s="37">
        <v>1.1479999999999999</v>
      </c>
      <c r="L68" s="38">
        <v>1.1819999999999999</v>
      </c>
      <c r="M68" s="36">
        <v>16468041</v>
      </c>
      <c r="N68" s="37">
        <v>0.96630160067396798</v>
      </c>
      <c r="O68" s="37">
        <v>1.147</v>
      </c>
      <c r="P68" s="38">
        <v>1.1870000000000001</v>
      </c>
      <c r="Q68" s="22" t="s">
        <v>423</v>
      </c>
      <c r="S68" s="38"/>
      <c r="T68" s="42">
        <f t="shared" si="0"/>
        <v>0</v>
      </c>
      <c r="U68" s="43">
        <f t="shared" si="1"/>
        <v>0</v>
      </c>
      <c r="V68" s="43">
        <f t="shared" si="2"/>
        <v>0</v>
      </c>
      <c r="W68" s="43">
        <f t="shared" si="3"/>
        <v>0</v>
      </c>
      <c r="X68" s="42">
        <f t="shared" si="4"/>
        <v>0</v>
      </c>
      <c r="Y68" s="43">
        <f t="shared" si="5"/>
        <v>0</v>
      </c>
      <c r="Z68" s="43">
        <f t="shared" si="6"/>
        <v>0</v>
      </c>
      <c r="AA68" s="43">
        <f t="shared" si="7"/>
        <v>0</v>
      </c>
      <c r="AB68" s="42">
        <f t="shared" si="8"/>
        <v>0</v>
      </c>
      <c r="AC68" s="43">
        <f t="shared" si="9"/>
        <v>0</v>
      </c>
      <c r="AD68" s="43">
        <f t="shared" si="10"/>
        <v>0</v>
      </c>
      <c r="AE68" s="43">
        <f t="shared" si="11"/>
        <v>0</v>
      </c>
      <c r="AF68" s="42">
        <f t="shared" si="12"/>
        <v>0</v>
      </c>
      <c r="AG68" s="43">
        <f t="shared" si="13"/>
        <v>0</v>
      </c>
      <c r="AH68" s="43">
        <f t="shared" si="14"/>
        <v>0</v>
      </c>
      <c r="AI68" s="43">
        <f t="shared" si="15"/>
        <v>0</v>
      </c>
      <c r="AJ68" s="42">
        <f t="shared" si="16"/>
        <v>0</v>
      </c>
      <c r="AK68" s="43">
        <f t="shared" si="17"/>
        <v>0</v>
      </c>
      <c r="AL68" s="43">
        <f t="shared" si="18"/>
        <v>0</v>
      </c>
      <c r="AM68" s="43">
        <f t="shared" si="19"/>
        <v>0</v>
      </c>
      <c r="AN68" s="42">
        <f t="shared" si="20"/>
        <v>0</v>
      </c>
      <c r="AO68" s="43">
        <f t="shared" si="21"/>
        <v>0</v>
      </c>
      <c r="AP68" s="43">
        <f t="shared" si="22"/>
        <v>0</v>
      </c>
      <c r="AQ68" s="43">
        <f t="shared" si="23"/>
        <v>0</v>
      </c>
    </row>
    <row r="69" spans="1:43" ht="15" customHeight="1" x14ac:dyDescent="0.25">
      <c r="A69" s="22" t="s">
        <v>29</v>
      </c>
      <c r="B69" s="22">
        <v>82</v>
      </c>
      <c r="C69" s="22" t="s">
        <v>561</v>
      </c>
      <c r="D69" s="22" t="s">
        <v>560</v>
      </c>
      <c r="E69" s="22" t="s">
        <v>562</v>
      </c>
      <c r="F69" s="22" t="s">
        <v>269</v>
      </c>
      <c r="G69" s="22" t="s">
        <v>926</v>
      </c>
      <c r="H69" s="23" t="s">
        <v>968</v>
      </c>
      <c r="I69" s="36">
        <v>374386</v>
      </c>
      <c r="J69" s="37">
        <v>1.1463860933211345</v>
      </c>
      <c r="K69" s="37">
        <v>1.2529999999999999</v>
      </c>
      <c r="L69" s="38">
        <v>1.093</v>
      </c>
      <c r="M69" s="36">
        <v>312096</v>
      </c>
      <c r="N69" s="37">
        <v>1.1152115211521154</v>
      </c>
      <c r="O69" s="37">
        <v>1.2390000000000001</v>
      </c>
      <c r="P69" s="38">
        <v>1.111</v>
      </c>
      <c r="Q69" s="22" t="s">
        <v>487</v>
      </c>
      <c r="S69" s="38"/>
      <c r="T69" s="42">
        <f t="shared" ref="T69:T132" si="24">IF(AND($F69=$S$28,$G69=$S$29),IF($S$31=1,$I69,$M69),0)</f>
        <v>0</v>
      </c>
      <c r="U69" s="43">
        <f t="shared" ref="U69:U86" si="25">IF(AND($F69=$S$28,$G69=$S$29),IF($S$31=1,$J69,$N69),0)</f>
        <v>0</v>
      </c>
      <c r="V69" s="43">
        <f t="shared" ref="V69:V132" si="26">IF(AND($F69=$S$28,$G69=$S$29),IF($S$31=1,$K69,$O69),0)</f>
        <v>0</v>
      </c>
      <c r="W69" s="43">
        <f t="shared" ref="W69:W132" si="27">IF(AND($F69=$S$28,$G69=$S$29),IF($S$31=1,$L69,$P69),0)</f>
        <v>0</v>
      </c>
      <c r="X69" s="42">
        <f t="shared" ref="X69:X132" si="28">IF(AND(OR($F69=$S$38,$S$38="Alle"),OR($G69=$S$39,$S$39="Alle")),IF($S$31=1,$I69,$M69),0)</f>
        <v>312096</v>
      </c>
      <c r="Y69" s="43">
        <f t="shared" ref="Y69:Y132" si="29">IF(AND(OR($F69=$S$38,$S$38="Alle"),OR($G69=$S$39,$S$39="Alle")),IF($S$31=1,$J69,$N69),0)</f>
        <v>1.1152115211521154</v>
      </c>
      <c r="Z69" s="43">
        <f t="shared" ref="Z69:Z132" si="30">IF(AND(OR($F69=$S$38,$S$38="Alle"),OR($G69=$S$39,$S$39="Alle")),IF($S$31=1,$K69,$O69),0)</f>
        <v>1.2390000000000001</v>
      </c>
      <c r="AA69" s="43">
        <f t="shared" ref="AA69:AA132" si="31">IF(AND(OR($F69=$S$38,$S$38="Alle"),OR($G69=$S$39,$S$39="Alle")),IF($S$31=1,$L69,$P69),0)</f>
        <v>1.111</v>
      </c>
      <c r="AB69" s="42">
        <f t="shared" ref="AB69:AB132" si="32">IF($U69&gt;=100%,T69,0)</f>
        <v>0</v>
      </c>
      <c r="AC69" s="43">
        <f t="shared" ref="AC69:AC132" si="33">IF($U69&gt;=100%,U69,0)</f>
        <v>0</v>
      </c>
      <c r="AD69" s="43">
        <f t="shared" ref="AD69:AD132" si="34">IF($U69&gt;=100%,V69,0)</f>
        <v>0</v>
      </c>
      <c r="AE69" s="43">
        <f t="shared" ref="AE69:AE132" si="35">IF($U69&gt;=100%,W69,0)</f>
        <v>0</v>
      </c>
      <c r="AF69" s="42">
        <f t="shared" ref="AF69:AF132" si="36">IF($Y69&gt;=100%,X69,0)</f>
        <v>312096</v>
      </c>
      <c r="AG69" s="43">
        <f t="shared" ref="AG69:AG132" si="37">IF($Y69&gt;=100%,Y69,0)</f>
        <v>1.1152115211521154</v>
      </c>
      <c r="AH69" s="43">
        <f t="shared" ref="AH69:AH132" si="38">IF($Y69&gt;=100%,Z69,0)</f>
        <v>1.2390000000000001</v>
      </c>
      <c r="AI69" s="43">
        <f t="shared" ref="AI69:AI132" si="39">IF($Y69&gt;=100%,AA69,0)</f>
        <v>1.111</v>
      </c>
      <c r="AJ69" s="42">
        <f t="shared" ref="AJ69:AJ132" si="40">IF($U69&gt;=100%,0,T69)</f>
        <v>0</v>
      </c>
      <c r="AK69" s="43">
        <f t="shared" ref="AK69:AK132" si="41">IF($U69&gt;=100%,0,U69)</f>
        <v>0</v>
      </c>
      <c r="AL69" s="43">
        <f t="shared" ref="AL69:AL132" si="42">IF($U69&gt;=100%,0,V69)</f>
        <v>0</v>
      </c>
      <c r="AM69" s="43">
        <f t="shared" ref="AM69:AM132" si="43">IF($U69&gt;=100%,0,W69)</f>
        <v>0</v>
      </c>
      <c r="AN69" s="42">
        <f t="shared" ref="AN69:AN132" si="44">IF($Y69&gt;=100%,0,X69)</f>
        <v>0</v>
      </c>
      <c r="AO69" s="43">
        <f t="shared" ref="AO69:AO132" si="45">IF($Y69&gt;=100%,0,Y69)</f>
        <v>0</v>
      </c>
      <c r="AP69" s="43">
        <f t="shared" ref="AP69:AP132" si="46">IF($Y69&gt;=100%,0,Z69)</f>
        <v>0</v>
      </c>
      <c r="AQ69" s="43">
        <f t="shared" ref="AQ69:AQ132" si="47">IF($Y69&gt;=100%,0,AA69)</f>
        <v>0</v>
      </c>
    </row>
    <row r="70" spans="1:43" ht="15" customHeight="1" x14ac:dyDescent="0.25">
      <c r="A70" s="22" t="s">
        <v>6</v>
      </c>
      <c r="B70" s="22">
        <v>83</v>
      </c>
      <c r="C70" s="22" t="s">
        <v>838</v>
      </c>
      <c r="D70" s="22" t="s">
        <v>837</v>
      </c>
      <c r="E70" s="22" t="s">
        <v>839</v>
      </c>
      <c r="F70" s="22" t="s">
        <v>400</v>
      </c>
      <c r="G70" s="22" t="s">
        <v>929</v>
      </c>
      <c r="H70" s="23" t="s">
        <v>968</v>
      </c>
      <c r="I70" s="36">
        <v>1434648</v>
      </c>
      <c r="J70" s="37">
        <v>0.91445680068434554</v>
      </c>
      <c r="K70" s="37">
        <v>1.069</v>
      </c>
      <c r="L70" s="38">
        <v>1.169</v>
      </c>
      <c r="M70" s="36">
        <v>1283501</v>
      </c>
      <c r="N70" s="37">
        <v>0.89915254237288134</v>
      </c>
      <c r="O70" s="37">
        <v>1.0609999999999999</v>
      </c>
      <c r="P70" s="38">
        <v>1.18</v>
      </c>
      <c r="Q70" s="22" t="s">
        <v>490</v>
      </c>
      <c r="S70" s="38"/>
      <c r="T70" s="42">
        <f t="shared" si="24"/>
        <v>0</v>
      </c>
      <c r="U70" s="43">
        <f t="shared" si="25"/>
        <v>0</v>
      </c>
      <c r="V70" s="43">
        <f t="shared" si="26"/>
        <v>0</v>
      </c>
      <c r="W70" s="43">
        <f t="shared" si="27"/>
        <v>0</v>
      </c>
      <c r="X70" s="42">
        <f t="shared" si="28"/>
        <v>0</v>
      </c>
      <c r="Y70" s="43">
        <f t="shared" si="29"/>
        <v>0</v>
      </c>
      <c r="Z70" s="43">
        <f t="shared" si="30"/>
        <v>0</v>
      </c>
      <c r="AA70" s="43">
        <f t="shared" si="31"/>
        <v>0</v>
      </c>
      <c r="AB70" s="42">
        <f t="shared" si="32"/>
        <v>0</v>
      </c>
      <c r="AC70" s="43">
        <f t="shared" si="33"/>
        <v>0</v>
      </c>
      <c r="AD70" s="43">
        <f t="shared" si="34"/>
        <v>0</v>
      </c>
      <c r="AE70" s="43">
        <f t="shared" si="35"/>
        <v>0</v>
      </c>
      <c r="AF70" s="42">
        <f t="shared" si="36"/>
        <v>0</v>
      </c>
      <c r="AG70" s="43">
        <f t="shared" si="37"/>
        <v>0</v>
      </c>
      <c r="AH70" s="43">
        <f t="shared" si="38"/>
        <v>0</v>
      </c>
      <c r="AI70" s="43">
        <f t="shared" si="39"/>
        <v>0</v>
      </c>
      <c r="AJ70" s="42">
        <f t="shared" si="40"/>
        <v>0</v>
      </c>
      <c r="AK70" s="43">
        <f t="shared" si="41"/>
        <v>0</v>
      </c>
      <c r="AL70" s="43">
        <f t="shared" si="42"/>
        <v>0</v>
      </c>
      <c r="AM70" s="43">
        <f t="shared" si="43"/>
        <v>0</v>
      </c>
      <c r="AN70" s="42">
        <f t="shared" si="44"/>
        <v>0</v>
      </c>
      <c r="AO70" s="43">
        <f t="shared" si="45"/>
        <v>0</v>
      </c>
      <c r="AP70" s="43">
        <f t="shared" si="46"/>
        <v>0</v>
      </c>
      <c r="AQ70" s="43">
        <f t="shared" si="47"/>
        <v>0</v>
      </c>
    </row>
    <row r="71" spans="1:43" ht="15" customHeight="1" x14ac:dyDescent="0.25">
      <c r="A71" s="22" t="s">
        <v>32</v>
      </c>
      <c r="B71" s="22">
        <v>266</v>
      </c>
      <c r="C71" s="22" t="s">
        <v>419</v>
      </c>
      <c r="D71" s="22" t="s">
        <v>419</v>
      </c>
      <c r="E71" s="22" t="s">
        <v>373</v>
      </c>
      <c r="F71" s="22" t="s">
        <v>269</v>
      </c>
      <c r="G71" s="22" t="s">
        <v>926</v>
      </c>
      <c r="H71" s="23" t="s">
        <v>968</v>
      </c>
      <c r="I71" s="36">
        <v>1756844</v>
      </c>
      <c r="J71" s="37">
        <v>0.96407185628742509</v>
      </c>
      <c r="K71" s="37">
        <v>1.127</v>
      </c>
      <c r="L71" s="38">
        <v>1.169</v>
      </c>
      <c r="M71" s="36">
        <v>1616735</v>
      </c>
      <c r="N71" s="37">
        <v>0.95250212044105165</v>
      </c>
      <c r="O71" s="37">
        <v>1.123</v>
      </c>
      <c r="P71" s="38">
        <v>1.179</v>
      </c>
      <c r="Q71" s="22" t="s">
        <v>492</v>
      </c>
      <c r="S71" s="38"/>
      <c r="T71" s="42">
        <f t="shared" si="24"/>
        <v>0</v>
      </c>
      <c r="U71" s="43">
        <f t="shared" si="25"/>
        <v>0</v>
      </c>
      <c r="V71" s="43">
        <f t="shared" si="26"/>
        <v>0</v>
      </c>
      <c r="W71" s="43">
        <f t="shared" si="27"/>
        <v>0</v>
      </c>
      <c r="X71" s="42">
        <f t="shared" si="28"/>
        <v>1616735</v>
      </c>
      <c r="Y71" s="43">
        <f t="shared" si="29"/>
        <v>0.95250212044105165</v>
      </c>
      <c r="Z71" s="43">
        <f t="shared" si="30"/>
        <v>1.123</v>
      </c>
      <c r="AA71" s="43">
        <f t="shared" si="31"/>
        <v>1.179</v>
      </c>
      <c r="AB71" s="42">
        <f t="shared" si="32"/>
        <v>0</v>
      </c>
      <c r="AC71" s="43">
        <f t="shared" si="33"/>
        <v>0</v>
      </c>
      <c r="AD71" s="43">
        <f t="shared" si="34"/>
        <v>0</v>
      </c>
      <c r="AE71" s="43">
        <f t="shared" si="35"/>
        <v>0</v>
      </c>
      <c r="AF71" s="42">
        <f t="shared" si="36"/>
        <v>0</v>
      </c>
      <c r="AG71" s="43">
        <f t="shared" si="37"/>
        <v>0</v>
      </c>
      <c r="AH71" s="43">
        <f t="shared" si="38"/>
        <v>0</v>
      </c>
      <c r="AI71" s="43">
        <f t="shared" si="39"/>
        <v>0</v>
      </c>
      <c r="AJ71" s="42">
        <f t="shared" si="40"/>
        <v>0</v>
      </c>
      <c r="AK71" s="43">
        <f t="shared" si="41"/>
        <v>0</v>
      </c>
      <c r="AL71" s="43">
        <f t="shared" si="42"/>
        <v>0</v>
      </c>
      <c r="AM71" s="43">
        <f t="shared" si="43"/>
        <v>0</v>
      </c>
      <c r="AN71" s="42">
        <f t="shared" si="44"/>
        <v>1616735</v>
      </c>
      <c r="AO71" s="43">
        <f t="shared" si="45"/>
        <v>0.95250212044105165</v>
      </c>
      <c r="AP71" s="43">
        <f t="shared" si="46"/>
        <v>1.123</v>
      </c>
      <c r="AQ71" s="43">
        <f t="shared" si="47"/>
        <v>1.179</v>
      </c>
    </row>
    <row r="72" spans="1:43" ht="15" customHeight="1" x14ac:dyDescent="0.25">
      <c r="A72" s="22" t="s">
        <v>129</v>
      </c>
      <c r="B72" s="22">
        <v>85</v>
      </c>
      <c r="C72" s="22" t="s">
        <v>421</v>
      </c>
      <c r="D72" s="22" t="s">
        <v>420</v>
      </c>
      <c r="E72" s="22" t="s">
        <v>291</v>
      </c>
      <c r="F72" s="22" t="s">
        <v>269</v>
      </c>
      <c r="G72" s="22" t="s">
        <v>926</v>
      </c>
      <c r="H72" s="23" t="s">
        <v>968</v>
      </c>
      <c r="I72" s="36">
        <v>2381752</v>
      </c>
      <c r="J72" s="37">
        <v>0.9263598326359832</v>
      </c>
      <c r="K72" s="37">
        <v>1.107</v>
      </c>
      <c r="L72" s="38">
        <v>1.1950000000000001</v>
      </c>
      <c r="M72" s="36">
        <v>2186341</v>
      </c>
      <c r="N72" s="37">
        <v>0.91973244147157207</v>
      </c>
      <c r="O72" s="37">
        <v>1.1000000000000001</v>
      </c>
      <c r="P72" s="38">
        <v>1.196</v>
      </c>
      <c r="Q72" s="22" t="s">
        <v>494</v>
      </c>
      <c r="S72" s="38"/>
      <c r="T72" s="42">
        <f t="shared" si="24"/>
        <v>0</v>
      </c>
      <c r="U72" s="43">
        <f t="shared" si="25"/>
        <v>0</v>
      </c>
      <c r="V72" s="43">
        <f t="shared" si="26"/>
        <v>0</v>
      </c>
      <c r="W72" s="43">
        <f t="shared" si="27"/>
        <v>0</v>
      </c>
      <c r="X72" s="42">
        <f t="shared" si="28"/>
        <v>2186341</v>
      </c>
      <c r="Y72" s="43">
        <f t="shared" si="29"/>
        <v>0.91973244147157207</v>
      </c>
      <c r="Z72" s="43">
        <f t="shared" si="30"/>
        <v>1.1000000000000001</v>
      </c>
      <c r="AA72" s="43">
        <f t="shared" si="31"/>
        <v>1.196</v>
      </c>
      <c r="AB72" s="42">
        <f t="shared" si="32"/>
        <v>0</v>
      </c>
      <c r="AC72" s="43">
        <f t="shared" si="33"/>
        <v>0</v>
      </c>
      <c r="AD72" s="43">
        <f t="shared" si="34"/>
        <v>0</v>
      </c>
      <c r="AE72" s="43">
        <f t="shared" si="35"/>
        <v>0</v>
      </c>
      <c r="AF72" s="42">
        <f t="shared" si="36"/>
        <v>0</v>
      </c>
      <c r="AG72" s="43">
        <f t="shared" si="37"/>
        <v>0</v>
      </c>
      <c r="AH72" s="43">
        <f t="shared" si="38"/>
        <v>0</v>
      </c>
      <c r="AI72" s="43">
        <f t="shared" si="39"/>
        <v>0</v>
      </c>
      <c r="AJ72" s="42">
        <f t="shared" si="40"/>
        <v>0</v>
      </c>
      <c r="AK72" s="43">
        <f t="shared" si="41"/>
        <v>0</v>
      </c>
      <c r="AL72" s="43">
        <f t="shared" si="42"/>
        <v>0</v>
      </c>
      <c r="AM72" s="43">
        <f t="shared" si="43"/>
        <v>0</v>
      </c>
      <c r="AN72" s="42">
        <f t="shared" si="44"/>
        <v>2186341</v>
      </c>
      <c r="AO72" s="43">
        <f t="shared" si="45"/>
        <v>0.91973244147157207</v>
      </c>
      <c r="AP72" s="43">
        <f t="shared" si="46"/>
        <v>1.1000000000000001</v>
      </c>
      <c r="AQ72" s="43">
        <f t="shared" si="47"/>
        <v>1.196</v>
      </c>
    </row>
    <row r="73" spans="1:43" ht="15" customHeight="1" x14ac:dyDescent="0.25">
      <c r="A73" s="22" t="s">
        <v>93</v>
      </c>
      <c r="B73" s="22">
        <v>87</v>
      </c>
      <c r="C73" s="22" t="s">
        <v>341</v>
      </c>
      <c r="D73" s="22" t="s">
        <v>340</v>
      </c>
      <c r="E73" s="22" t="s">
        <v>306</v>
      </c>
      <c r="F73" s="22" t="s">
        <v>942</v>
      </c>
      <c r="G73" s="22" t="s">
        <v>932</v>
      </c>
      <c r="H73" s="23" t="s">
        <v>969</v>
      </c>
      <c r="I73" s="36">
        <v>731206</v>
      </c>
      <c r="J73" s="37">
        <v>1.036649214659686</v>
      </c>
      <c r="K73" s="37">
        <v>1.1879999999999999</v>
      </c>
      <c r="L73" s="38">
        <v>1.1459999999999999</v>
      </c>
      <c r="M73" s="36">
        <v>635470</v>
      </c>
      <c r="N73" s="37">
        <v>1.0376862401402278</v>
      </c>
      <c r="O73" s="37">
        <v>1.1839999999999999</v>
      </c>
      <c r="P73" s="38">
        <v>1.141</v>
      </c>
      <c r="Q73" s="22" t="s">
        <v>498</v>
      </c>
      <c r="S73" s="38"/>
      <c r="T73" s="42">
        <f t="shared" si="24"/>
        <v>0</v>
      </c>
      <c r="U73" s="43">
        <f t="shared" si="25"/>
        <v>0</v>
      </c>
      <c r="V73" s="43">
        <f t="shared" si="26"/>
        <v>0</v>
      </c>
      <c r="W73" s="43">
        <f t="shared" si="27"/>
        <v>0</v>
      </c>
      <c r="X73" s="42">
        <f t="shared" si="28"/>
        <v>0</v>
      </c>
      <c r="Y73" s="43">
        <f t="shared" si="29"/>
        <v>0</v>
      </c>
      <c r="Z73" s="43">
        <f t="shared" si="30"/>
        <v>0</v>
      </c>
      <c r="AA73" s="43">
        <f t="shared" si="31"/>
        <v>0</v>
      </c>
      <c r="AB73" s="42">
        <f t="shared" si="32"/>
        <v>0</v>
      </c>
      <c r="AC73" s="43">
        <f t="shared" si="33"/>
        <v>0</v>
      </c>
      <c r="AD73" s="43">
        <f t="shared" si="34"/>
        <v>0</v>
      </c>
      <c r="AE73" s="43">
        <f t="shared" si="35"/>
        <v>0</v>
      </c>
      <c r="AF73" s="42">
        <f t="shared" si="36"/>
        <v>0</v>
      </c>
      <c r="AG73" s="43">
        <f t="shared" si="37"/>
        <v>0</v>
      </c>
      <c r="AH73" s="43">
        <f t="shared" si="38"/>
        <v>0</v>
      </c>
      <c r="AI73" s="43">
        <f t="shared" si="39"/>
        <v>0</v>
      </c>
      <c r="AJ73" s="42">
        <f t="shared" si="40"/>
        <v>0</v>
      </c>
      <c r="AK73" s="43">
        <f t="shared" si="41"/>
        <v>0</v>
      </c>
      <c r="AL73" s="43">
        <f t="shared" si="42"/>
        <v>0</v>
      </c>
      <c r="AM73" s="43">
        <f t="shared" si="43"/>
        <v>0</v>
      </c>
      <c r="AN73" s="42">
        <f t="shared" si="44"/>
        <v>0</v>
      </c>
      <c r="AO73" s="43">
        <f t="shared" si="45"/>
        <v>0</v>
      </c>
      <c r="AP73" s="43">
        <f t="shared" si="46"/>
        <v>0</v>
      </c>
      <c r="AQ73" s="43">
        <f t="shared" si="47"/>
        <v>0</v>
      </c>
    </row>
    <row r="74" spans="1:43" ht="15" customHeight="1" x14ac:dyDescent="0.25">
      <c r="A74" s="22" t="s">
        <v>131</v>
      </c>
      <c r="B74" s="22">
        <v>88</v>
      </c>
      <c r="C74" s="22" t="s">
        <v>564</v>
      </c>
      <c r="D74" s="22" t="s">
        <v>563</v>
      </c>
      <c r="E74" s="22" t="s">
        <v>274</v>
      </c>
      <c r="F74" s="22" t="s">
        <v>269</v>
      </c>
      <c r="G74" s="22" t="s">
        <v>929</v>
      </c>
      <c r="H74" s="23" t="s">
        <v>968</v>
      </c>
      <c r="I74" s="36">
        <v>7245000</v>
      </c>
      <c r="J74" s="37">
        <v>0.92857142857142871</v>
      </c>
      <c r="K74" s="37">
        <v>1.0920000000000001</v>
      </c>
      <c r="L74" s="38">
        <v>1.1759999999999999</v>
      </c>
      <c r="M74" s="36">
        <v>6680000</v>
      </c>
      <c r="N74" s="37">
        <v>0.90523690773067322</v>
      </c>
      <c r="O74" s="37">
        <v>1.089</v>
      </c>
      <c r="P74" s="38">
        <v>1.2030000000000001</v>
      </c>
      <c r="Q74" s="22" t="s">
        <v>501</v>
      </c>
      <c r="S74" s="38"/>
      <c r="T74" s="42">
        <f t="shared" si="24"/>
        <v>6680000</v>
      </c>
      <c r="U74" s="43">
        <f t="shared" si="25"/>
        <v>0.90523690773067322</v>
      </c>
      <c r="V74" s="43">
        <f t="shared" si="26"/>
        <v>1.089</v>
      </c>
      <c r="W74" s="43">
        <f t="shared" si="27"/>
        <v>1.2030000000000001</v>
      </c>
      <c r="X74" s="42">
        <f t="shared" si="28"/>
        <v>6680000</v>
      </c>
      <c r="Y74" s="43">
        <f t="shared" si="29"/>
        <v>0.90523690773067322</v>
      </c>
      <c r="Z74" s="43">
        <f t="shared" si="30"/>
        <v>1.089</v>
      </c>
      <c r="AA74" s="43">
        <f t="shared" si="31"/>
        <v>1.2030000000000001</v>
      </c>
      <c r="AB74" s="42">
        <f t="shared" si="32"/>
        <v>0</v>
      </c>
      <c r="AC74" s="43">
        <f t="shared" si="33"/>
        <v>0</v>
      </c>
      <c r="AD74" s="43">
        <f t="shared" si="34"/>
        <v>0</v>
      </c>
      <c r="AE74" s="43">
        <f t="shared" si="35"/>
        <v>0</v>
      </c>
      <c r="AF74" s="42">
        <f t="shared" si="36"/>
        <v>0</v>
      </c>
      <c r="AG74" s="43">
        <f t="shared" si="37"/>
        <v>0</v>
      </c>
      <c r="AH74" s="43">
        <f t="shared" si="38"/>
        <v>0</v>
      </c>
      <c r="AI74" s="43">
        <f t="shared" si="39"/>
        <v>0</v>
      </c>
      <c r="AJ74" s="42">
        <f t="shared" si="40"/>
        <v>6680000</v>
      </c>
      <c r="AK74" s="43">
        <f t="shared" si="41"/>
        <v>0.90523690773067322</v>
      </c>
      <c r="AL74" s="43">
        <f t="shared" si="42"/>
        <v>1.089</v>
      </c>
      <c r="AM74" s="43">
        <f t="shared" si="43"/>
        <v>1.2030000000000001</v>
      </c>
      <c r="AN74" s="42">
        <f t="shared" si="44"/>
        <v>6680000</v>
      </c>
      <c r="AO74" s="43">
        <f t="shared" si="45"/>
        <v>0.90523690773067322</v>
      </c>
      <c r="AP74" s="43">
        <f t="shared" si="46"/>
        <v>1.089</v>
      </c>
      <c r="AQ74" s="43">
        <f t="shared" si="47"/>
        <v>1.2030000000000001</v>
      </c>
    </row>
    <row r="75" spans="1:43" ht="15" customHeight="1" x14ac:dyDescent="0.25">
      <c r="A75" s="22" t="s">
        <v>183</v>
      </c>
      <c r="B75" s="22">
        <v>89</v>
      </c>
      <c r="C75" s="22" t="s">
        <v>566</v>
      </c>
      <c r="D75" s="22" t="s">
        <v>565</v>
      </c>
      <c r="E75" s="22" t="s">
        <v>567</v>
      </c>
      <c r="F75" s="22" t="s">
        <v>269</v>
      </c>
      <c r="G75" s="22" t="s">
        <v>929</v>
      </c>
      <c r="H75" s="23" t="s">
        <v>968</v>
      </c>
      <c r="I75" s="36">
        <v>1268210</v>
      </c>
      <c r="J75" s="37">
        <v>1.0207075064710958</v>
      </c>
      <c r="K75" s="37">
        <v>1.1830000000000001</v>
      </c>
      <c r="L75" s="38">
        <v>1.159</v>
      </c>
      <c r="M75" s="36">
        <v>1127039</v>
      </c>
      <c r="N75" s="37">
        <v>1.0137693631669535</v>
      </c>
      <c r="O75" s="37">
        <v>1.1779999999999999</v>
      </c>
      <c r="P75" s="38">
        <v>1.1619999999999999</v>
      </c>
      <c r="Q75" s="22" t="s">
        <v>503</v>
      </c>
      <c r="S75" s="38"/>
      <c r="T75" s="42">
        <f t="shared" si="24"/>
        <v>1127039</v>
      </c>
      <c r="U75" s="43">
        <f t="shared" si="25"/>
        <v>1.0137693631669535</v>
      </c>
      <c r="V75" s="43">
        <f t="shared" si="26"/>
        <v>1.1779999999999999</v>
      </c>
      <c r="W75" s="43">
        <f t="shared" si="27"/>
        <v>1.1619999999999999</v>
      </c>
      <c r="X75" s="42">
        <f t="shared" si="28"/>
        <v>1127039</v>
      </c>
      <c r="Y75" s="43">
        <f t="shared" si="29"/>
        <v>1.0137693631669535</v>
      </c>
      <c r="Z75" s="43">
        <f t="shared" si="30"/>
        <v>1.1779999999999999</v>
      </c>
      <c r="AA75" s="43">
        <f t="shared" si="31"/>
        <v>1.1619999999999999</v>
      </c>
      <c r="AB75" s="42">
        <f t="shared" si="32"/>
        <v>1127039</v>
      </c>
      <c r="AC75" s="43">
        <f t="shared" si="33"/>
        <v>1.0137693631669535</v>
      </c>
      <c r="AD75" s="43">
        <f t="shared" si="34"/>
        <v>1.1779999999999999</v>
      </c>
      <c r="AE75" s="43">
        <f t="shared" si="35"/>
        <v>1.1619999999999999</v>
      </c>
      <c r="AF75" s="42">
        <f t="shared" si="36"/>
        <v>1127039</v>
      </c>
      <c r="AG75" s="43">
        <f t="shared" si="37"/>
        <v>1.0137693631669535</v>
      </c>
      <c r="AH75" s="43">
        <f t="shared" si="38"/>
        <v>1.1779999999999999</v>
      </c>
      <c r="AI75" s="43">
        <f t="shared" si="39"/>
        <v>1.1619999999999999</v>
      </c>
      <c r="AJ75" s="42">
        <f t="shared" si="40"/>
        <v>0</v>
      </c>
      <c r="AK75" s="43">
        <f t="shared" si="41"/>
        <v>0</v>
      </c>
      <c r="AL75" s="43">
        <f t="shared" si="42"/>
        <v>0</v>
      </c>
      <c r="AM75" s="43">
        <f t="shared" si="43"/>
        <v>0</v>
      </c>
      <c r="AN75" s="42">
        <f t="shared" si="44"/>
        <v>0</v>
      </c>
      <c r="AO75" s="43">
        <f t="shared" si="45"/>
        <v>0</v>
      </c>
      <c r="AP75" s="43">
        <f t="shared" si="46"/>
        <v>0</v>
      </c>
      <c r="AQ75" s="43">
        <f t="shared" si="47"/>
        <v>0</v>
      </c>
    </row>
    <row r="76" spans="1:43" ht="15" customHeight="1" x14ac:dyDescent="0.25">
      <c r="A76" s="22" t="s">
        <v>203</v>
      </c>
      <c r="B76" s="22">
        <v>91</v>
      </c>
      <c r="C76" s="22" t="s">
        <v>569</v>
      </c>
      <c r="D76" s="22" t="s">
        <v>568</v>
      </c>
      <c r="E76" s="22" t="s">
        <v>512</v>
      </c>
      <c r="F76" s="22" t="s">
        <v>269</v>
      </c>
      <c r="G76" s="22" t="s">
        <v>929</v>
      </c>
      <c r="H76" s="23" t="s">
        <v>968</v>
      </c>
      <c r="I76" s="36">
        <v>112129</v>
      </c>
      <c r="J76" s="37">
        <v>0.9850088183421517</v>
      </c>
      <c r="K76" s="37">
        <v>1.117</v>
      </c>
      <c r="L76" s="38">
        <v>1.1339999999999999</v>
      </c>
      <c r="M76" s="36">
        <v>99951</v>
      </c>
      <c r="N76" s="37">
        <v>0.97717295873573307</v>
      </c>
      <c r="O76" s="37">
        <v>1.113</v>
      </c>
      <c r="P76" s="38">
        <v>1.139</v>
      </c>
      <c r="Q76" s="22" t="s">
        <v>506</v>
      </c>
      <c r="S76" s="38"/>
      <c r="T76" s="42">
        <f t="shared" si="24"/>
        <v>99951</v>
      </c>
      <c r="U76" s="43">
        <f t="shared" si="25"/>
        <v>0.97717295873573307</v>
      </c>
      <c r="V76" s="43">
        <f t="shared" si="26"/>
        <v>1.113</v>
      </c>
      <c r="W76" s="43">
        <f t="shared" si="27"/>
        <v>1.139</v>
      </c>
      <c r="X76" s="42">
        <f t="shared" si="28"/>
        <v>99951</v>
      </c>
      <c r="Y76" s="43">
        <f t="shared" si="29"/>
        <v>0.97717295873573307</v>
      </c>
      <c r="Z76" s="43">
        <f t="shared" si="30"/>
        <v>1.113</v>
      </c>
      <c r="AA76" s="43">
        <f t="shared" si="31"/>
        <v>1.139</v>
      </c>
      <c r="AB76" s="42">
        <f t="shared" si="32"/>
        <v>0</v>
      </c>
      <c r="AC76" s="43">
        <f t="shared" si="33"/>
        <v>0</v>
      </c>
      <c r="AD76" s="43">
        <f t="shared" si="34"/>
        <v>0</v>
      </c>
      <c r="AE76" s="43">
        <f t="shared" si="35"/>
        <v>0</v>
      </c>
      <c r="AF76" s="42">
        <f t="shared" si="36"/>
        <v>0</v>
      </c>
      <c r="AG76" s="43">
        <f t="shared" si="37"/>
        <v>0</v>
      </c>
      <c r="AH76" s="43">
        <f t="shared" si="38"/>
        <v>0</v>
      </c>
      <c r="AI76" s="43">
        <f t="shared" si="39"/>
        <v>0</v>
      </c>
      <c r="AJ76" s="42">
        <f t="shared" si="40"/>
        <v>99951</v>
      </c>
      <c r="AK76" s="43">
        <f t="shared" si="41"/>
        <v>0.97717295873573307</v>
      </c>
      <c r="AL76" s="43">
        <f t="shared" si="42"/>
        <v>1.113</v>
      </c>
      <c r="AM76" s="43">
        <f t="shared" si="43"/>
        <v>1.139</v>
      </c>
      <c r="AN76" s="42">
        <f t="shared" si="44"/>
        <v>99951</v>
      </c>
      <c r="AO76" s="43">
        <f t="shared" si="45"/>
        <v>0.97717295873573307</v>
      </c>
      <c r="AP76" s="43">
        <f t="shared" si="46"/>
        <v>1.113</v>
      </c>
      <c r="AQ76" s="43">
        <f t="shared" si="47"/>
        <v>1.139</v>
      </c>
    </row>
    <row r="77" spans="1:43" ht="15" customHeight="1" x14ac:dyDescent="0.25">
      <c r="A77" s="22" t="s">
        <v>133</v>
      </c>
      <c r="B77" s="22">
        <v>92</v>
      </c>
      <c r="C77" s="22" t="s">
        <v>571</v>
      </c>
      <c r="D77" s="22" t="s">
        <v>570</v>
      </c>
      <c r="E77" s="22" t="s">
        <v>299</v>
      </c>
      <c r="F77" s="22" t="s">
        <v>269</v>
      </c>
      <c r="G77" s="22" t="s">
        <v>926</v>
      </c>
      <c r="H77" s="23" t="s">
        <v>968</v>
      </c>
      <c r="I77" s="36">
        <v>939362</v>
      </c>
      <c r="J77" s="37">
        <v>0.88464874241110147</v>
      </c>
      <c r="K77" s="37">
        <v>1.02</v>
      </c>
      <c r="L77" s="38">
        <v>1.153</v>
      </c>
      <c r="M77" s="36">
        <v>863899</v>
      </c>
      <c r="N77" s="37">
        <v>0.86614853195164077</v>
      </c>
      <c r="O77" s="37">
        <v>1.0029999999999999</v>
      </c>
      <c r="P77" s="38">
        <v>1.1579999999999999</v>
      </c>
      <c r="Q77" s="22" t="s">
        <v>508</v>
      </c>
      <c r="S77" s="38"/>
      <c r="T77" s="42">
        <f t="shared" si="24"/>
        <v>0</v>
      </c>
      <c r="U77" s="43">
        <f t="shared" si="25"/>
        <v>0</v>
      </c>
      <c r="V77" s="43">
        <f t="shared" si="26"/>
        <v>0</v>
      </c>
      <c r="W77" s="43">
        <f t="shared" si="27"/>
        <v>0</v>
      </c>
      <c r="X77" s="42">
        <f t="shared" si="28"/>
        <v>863899</v>
      </c>
      <c r="Y77" s="43">
        <f t="shared" si="29"/>
        <v>0.86614853195164077</v>
      </c>
      <c r="Z77" s="43">
        <f t="shared" si="30"/>
        <v>1.0029999999999999</v>
      </c>
      <c r="AA77" s="43">
        <f t="shared" si="31"/>
        <v>1.1579999999999999</v>
      </c>
      <c r="AB77" s="42">
        <f t="shared" si="32"/>
        <v>0</v>
      </c>
      <c r="AC77" s="43">
        <f t="shared" si="33"/>
        <v>0</v>
      </c>
      <c r="AD77" s="43">
        <f t="shared" si="34"/>
        <v>0</v>
      </c>
      <c r="AE77" s="43">
        <f t="shared" si="35"/>
        <v>0</v>
      </c>
      <c r="AF77" s="42">
        <f t="shared" si="36"/>
        <v>0</v>
      </c>
      <c r="AG77" s="43">
        <f t="shared" si="37"/>
        <v>0</v>
      </c>
      <c r="AH77" s="43">
        <f t="shared" si="38"/>
        <v>0</v>
      </c>
      <c r="AI77" s="43">
        <f t="shared" si="39"/>
        <v>0</v>
      </c>
      <c r="AJ77" s="42">
        <f t="shared" si="40"/>
        <v>0</v>
      </c>
      <c r="AK77" s="43">
        <f t="shared" si="41"/>
        <v>0</v>
      </c>
      <c r="AL77" s="43">
        <f t="shared" si="42"/>
        <v>0</v>
      </c>
      <c r="AM77" s="43">
        <f t="shared" si="43"/>
        <v>0</v>
      </c>
      <c r="AN77" s="42">
        <f t="shared" si="44"/>
        <v>863899</v>
      </c>
      <c r="AO77" s="43">
        <f t="shared" si="45"/>
        <v>0.86614853195164077</v>
      </c>
      <c r="AP77" s="43">
        <f t="shared" si="46"/>
        <v>1.0029999999999999</v>
      </c>
      <c r="AQ77" s="43">
        <f t="shared" si="47"/>
        <v>1.1579999999999999</v>
      </c>
    </row>
    <row r="78" spans="1:43" ht="15" customHeight="1" x14ac:dyDescent="0.25">
      <c r="A78" s="22" t="s">
        <v>978</v>
      </c>
      <c r="B78" s="22">
        <v>93</v>
      </c>
      <c r="C78" s="22" t="s">
        <v>573</v>
      </c>
      <c r="D78" s="22" t="s">
        <v>572</v>
      </c>
      <c r="E78" s="22" t="s">
        <v>574</v>
      </c>
      <c r="F78" s="22" t="s">
        <v>269</v>
      </c>
      <c r="G78" s="22" t="s">
        <v>929</v>
      </c>
      <c r="H78" s="23" t="s">
        <v>968</v>
      </c>
      <c r="I78" s="36">
        <v>35471</v>
      </c>
      <c r="J78" s="37">
        <v>1.0232558139534884</v>
      </c>
      <c r="K78" s="37">
        <v>1.056</v>
      </c>
      <c r="L78" s="38">
        <v>1.032</v>
      </c>
      <c r="M78" s="36"/>
      <c r="N78" s="37"/>
      <c r="O78" s="37"/>
      <c r="P78" s="38"/>
      <c r="Q78" s="22" t="s">
        <v>322</v>
      </c>
      <c r="S78" s="38"/>
      <c r="T78" s="42">
        <f t="shared" si="24"/>
        <v>0</v>
      </c>
      <c r="U78" s="43">
        <f t="shared" si="25"/>
        <v>0</v>
      </c>
      <c r="V78" s="43">
        <f t="shared" si="26"/>
        <v>0</v>
      </c>
      <c r="W78" s="43">
        <f t="shared" si="27"/>
        <v>0</v>
      </c>
      <c r="X78" s="42">
        <f t="shared" si="28"/>
        <v>0</v>
      </c>
      <c r="Y78" s="43">
        <f t="shared" si="29"/>
        <v>0</v>
      </c>
      <c r="Z78" s="43">
        <f t="shared" si="30"/>
        <v>0</v>
      </c>
      <c r="AA78" s="43">
        <f t="shared" si="31"/>
        <v>0</v>
      </c>
      <c r="AB78" s="42">
        <f t="shared" si="32"/>
        <v>0</v>
      </c>
      <c r="AC78" s="43">
        <f t="shared" si="33"/>
        <v>0</v>
      </c>
      <c r="AD78" s="43">
        <f t="shared" si="34"/>
        <v>0</v>
      </c>
      <c r="AE78" s="43">
        <f t="shared" si="35"/>
        <v>0</v>
      </c>
      <c r="AF78" s="42">
        <f t="shared" si="36"/>
        <v>0</v>
      </c>
      <c r="AG78" s="43">
        <f t="shared" si="37"/>
        <v>0</v>
      </c>
      <c r="AH78" s="43">
        <f t="shared" si="38"/>
        <v>0</v>
      </c>
      <c r="AI78" s="43">
        <f t="shared" si="39"/>
        <v>0</v>
      </c>
      <c r="AJ78" s="42">
        <f t="shared" si="40"/>
        <v>0</v>
      </c>
      <c r="AK78" s="43">
        <f t="shared" si="41"/>
        <v>0</v>
      </c>
      <c r="AL78" s="43">
        <f t="shared" si="42"/>
        <v>0</v>
      </c>
      <c r="AM78" s="43">
        <f t="shared" si="43"/>
        <v>0</v>
      </c>
      <c r="AN78" s="42">
        <f t="shared" si="44"/>
        <v>0</v>
      </c>
      <c r="AO78" s="43">
        <f t="shared" si="45"/>
        <v>0</v>
      </c>
      <c r="AP78" s="43">
        <f t="shared" si="46"/>
        <v>0</v>
      </c>
      <c r="AQ78" s="43">
        <f t="shared" si="47"/>
        <v>0</v>
      </c>
    </row>
    <row r="79" spans="1:43" ht="15" customHeight="1" x14ac:dyDescent="0.25">
      <c r="A79" s="22" t="s">
        <v>122</v>
      </c>
      <c r="B79" s="22">
        <v>94</v>
      </c>
      <c r="C79" s="22" t="s">
        <v>576</v>
      </c>
      <c r="D79" s="22" t="s">
        <v>575</v>
      </c>
      <c r="E79" s="22" t="s">
        <v>373</v>
      </c>
      <c r="F79" s="22" t="s">
        <v>269</v>
      </c>
      <c r="G79" s="22" t="s">
        <v>929</v>
      </c>
      <c r="H79" s="23" t="s">
        <v>968</v>
      </c>
      <c r="I79" s="36">
        <v>722080</v>
      </c>
      <c r="J79" s="37">
        <v>1.0776965265082266</v>
      </c>
      <c r="K79" s="37">
        <v>1.179</v>
      </c>
      <c r="L79" s="38">
        <v>1.0940000000000001</v>
      </c>
      <c r="M79" s="36">
        <v>584699</v>
      </c>
      <c r="N79" s="37">
        <v>1.0421792618629175</v>
      </c>
      <c r="O79" s="37">
        <v>1.1859999999999999</v>
      </c>
      <c r="P79" s="38">
        <v>1.1379999999999999</v>
      </c>
      <c r="Q79" s="22" t="s">
        <v>911</v>
      </c>
      <c r="S79" s="38"/>
      <c r="T79" s="42">
        <f t="shared" si="24"/>
        <v>584699</v>
      </c>
      <c r="U79" s="43">
        <f t="shared" si="25"/>
        <v>1.0421792618629175</v>
      </c>
      <c r="V79" s="43">
        <f t="shared" si="26"/>
        <v>1.1859999999999999</v>
      </c>
      <c r="W79" s="43">
        <f t="shared" si="27"/>
        <v>1.1379999999999999</v>
      </c>
      <c r="X79" s="42">
        <f t="shared" si="28"/>
        <v>584699</v>
      </c>
      <c r="Y79" s="43">
        <f t="shared" si="29"/>
        <v>1.0421792618629175</v>
      </c>
      <c r="Z79" s="43">
        <f t="shared" si="30"/>
        <v>1.1859999999999999</v>
      </c>
      <c r="AA79" s="43">
        <f t="shared" si="31"/>
        <v>1.1379999999999999</v>
      </c>
      <c r="AB79" s="42">
        <f t="shared" si="32"/>
        <v>584699</v>
      </c>
      <c r="AC79" s="43">
        <f t="shared" si="33"/>
        <v>1.0421792618629175</v>
      </c>
      <c r="AD79" s="43">
        <f t="shared" si="34"/>
        <v>1.1859999999999999</v>
      </c>
      <c r="AE79" s="43">
        <f t="shared" si="35"/>
        <v>1.1379999999999999</v>
      </c>
      <c r="AF79" s="42">
        <f t="shared" si="36"/>
        <v>584699</v>
      </c>
      <c r="AG79" s="43">
        <f t="shared" si="37"/>
        <v>1.0421792618629175</v>
      </c>
      <c r="AH79" s="43">
        <f t="shared" si="38"/>
        <v>1.1859999999999999</v>
      </c>
      <c r="AI79" s="43">
        <f t="shared" si="39"/>
        <v>1.1379999999999999</v>
      </c>
      <c r="AJ79" s="42">
        <f t="shared" si="40"/>
        <v>0</v>
      </c>
      <c r="AK79" s="43">
        <f t="shared" si="41"/>
        <v>0</v>
      </c>
      <c r="AL79" s="43">
        <f t="shared" si="42"/>
        <v>0</v>
      </c>
      <c r="AM79" s="43">
        <f t="shared" si="43"/>
        <v>0</v>
      </c>
      <c r="AN79" s="42">
        <f t="shared" si="44"/>
        <v>0</v>
      </c>
      <c r="AO79" s="43">
        <f t="shared" si="45"/>
        <v>0</v>
      </c>
      <c r="AP79" s="43">
        <f t="shared" si="46"/>
        <v>0</v>
      </c>
      <c r="AQ79" s="43">
        <f t="shared" si="47"/>
        <v>0</v>
      </c>
    </row>
    <row r="80" spans="1:43" ht="15" customHeight="1" x14ac:dyDescent="0.25">
      <c r="A80" s="22" t="s">
        <v>35</v>
      </c>
      <c r="B80" s="22">
        <v>95</v>
      </c>
      <c r="C80" s="22" t="s">
        <v>578</v>
      </c>
      <c r="D80" s="22" t="s">
        <v>577</v>
      </c>
      <c r="E80" s="22" t="s">
        <v>579</v>
      </c>
      <c r="F80" s="22" t="s">
        <v>269</v>
      </c>
      <c r="G80" s="22" t="s">
        <v>929</v>
      </c>
      <c r="H80" s="23" t="s">
        <v>968</v>
      </c>
      <c r="I80" s="36">
        <v>206490</v>
      </c>
      <c r="J80" s="37">
        <v>0.91824440619621339</v>
      </c>
      <c r="K80" s="37">
        <v>1.0669999999999999</v>
      </c>
      <c r="L80" s="38">
        <v>1.1619999999999999</v>
      </c>
      <c r="M80" s="36">
        <v>186341</v>
      </c>
      <c r="N80" s="37">
        <v>0.90025575447570338</v>
      </c>
      <c r="O80" s="37">
        <v>1.056</v>
      </c>
      <c r="P80" s="38">
        <v>1.173</v>
      </c>
      <c r="Q80" s="22" t="s">
        <v>511</v>
      </c>
      <c r="S80" s="38"/>
      <c r="T80" s="42">
        <f t="shared" si="24"/>
        <v>186341</v>
      </c>
      <c r="U80" s="43">
        <f t="shared" si="25"/>
        <v>0.90025575447570338</v>
      </c>
      <c r="V80" s="43">
        <f t="shared" si="26"/>
        <v>1.056</v>
      </c>
      <c r="W80" s="43">
        <f t="shared" si="27"/>
        <v>1.173</v>
      </c>
      <c r="X80" s="42">
        <f t="shared" si="28"/>
        <v>186341</v>
      </c>
      <c r="Y80" s="43">
        <f t="shared" si="29"/>
        <v>0.90025575447570338</v>
      </c>
      <c r="Z80" s="43">
        <f t="shared" si="30"/>
        <v>1.056</v>
      </c>
      <c r="AA80" s="43">
        <f t="shared" si="31"/>
        <v>1.173</v>
      </c>
      <c r="AB80" s="42">
        <f t="shared" si="32"/>
        <v>0</v>
      </c>
      <c r="AC80" s="43">
        <f t="shared" si="33"/>
        <v>0</v>
      </c>
      <c r="AD80" s="43">
        <f t="shared" si="34"/>
        <v>0</v>
      </c>
      <c r="AE80" s="43">
        <f t="shared" si="35"/>
        <v>0</v>
      </c>
      <c r="AF80" s="42">
        <f t="shared" si="36"/>
        <v>0</v>
      </c>
      <c r="AG80" s="43">
        <f t="shared" si="37"/>
        <v>0</v>
      </c>
      <c r="AH80" s="43">
        <f t="shared" si="38"/>
        <v>0</v>
      </c>
      <c r="AI80" s="43">
        <f t="shared" si="39"/>
        <v>0</v>
      </c>
      <c r="AJ80" s="42">
        <f t="shared" si="40"/>
        <v>186341</v>
      </c>
      <c r="AK80" s="43">
        <f t="shared" si="41"/>
        <v>0.90025575447570338</v>
      </c>
      <c r="AL80" s="43">
        <f t="shared" si="42"/>
        <v>1.056</v>
      </c>
      <c r="AM80" s="43">
        <f t="shared" si="43"/>
        <v>1.173</v>
      </c>
      <c r="AN80" s="42">
        <f t="shared" si="44"/>
        <v>186341</v>
      </c>
      <c r="AO80" s="43">
        <f t="shared" si="45"/>
        <v>0.90025575447570338</v>
      </c>
      <c r="AP80" s="43">
        <f t="shared" si="46"/>
        <v>1.056</v>
      </c>
      <c r="AQ80" s="43">
        <f t="shared" si="47"/>
        <v>1.173</v>
      </c>
    </row>
    <row r="81" spans="1:43" ht="15" customHeight="1" x14ac:dyDescent="0.25">
      <c r="A81" s="22" t="s">
        <v>46</v>
      </c>
      <c r="B81" s="22">
        <v>96</v>
      </c>
      <c r="C81" s="22" t="s">
        <v>581</v>
      </c>
      <c r="D81" s="22" t="s">
        <v>580</v>
      </c>
      <c r="E81" s="22" t="s">
        <v>268</v>
      </c>
      <c r="F81" s="22" t="s">
        <v>269</v>
      </c>
      <c r="G81" s="22" t="s">
        <v>929</v>
      </c>
      <c r="H81" s="23" t="s">
        <v>968</v>
      </c>
      <c r="I81" s="36">
        <v>1246622</v>
      </c>
      <c r="J81" s="37" t="s">
        <v>980</v>
      </c>
      <c r="K81" s="37">
        <v>0</v>
      </c>
      <c r="L81" s="38">
        <v>0</v>
      </c>
      <c r="M81" s="36">
        <v>1071951</v>
      </c>
      <c r="N81" s="37" t="s">
        <v>980</v>
      </c>
      <c r="O81" s="37">
        <v>0</v>
      </c>
      <c r="P81" s="38">
        <v>0</v>
      </c>
      <c r="Q81" s="22" t="s">
        <v>330</v>
      </c>
      <c r="S81" s="38"/>
      <c r="T81" s="42">
        <f t="shared" si="24"/>
        <v>1071951</v>
      </c>
      <c r="U81" s="43" t="str">
        <f t="shared" si="25"/>
        <v/>
      </c>
      <c r="V81" s="43">
        <f t="shared" si="26"/>
        <v>0</v>
      </c>
      <c r="W81" s="43">
        <f t="shared" si="27"/>
        <v>0</v>
      </c>
      <c r="X81" s="42">
        <f t="shared" si="28"/>
        <v>1071951</v>
      </c>
      <c r="Y81" s="43" t="str">
        <f t="shared" si="29"/>
        <v/>
      </c>
      <c r="Z81" s="43">
        <f t="shared" si="30"/>
        <v>0</v>
      </c>
      <c r="AA81" s="43">
        <f t="shared" si="31"/>
        <v>0</v>
      </c>
      <c r="AB81" s="42">
        <f t="shared" si="32"/>
        <v>1071951</v>
      </c>
      <c r="AC81" s="43" t="str">
        <f t="shared" si="33"/>
        <v/>
      </c>
      <c r="AD81" s="43">
        <f t="shared" si="34"/>
        <v>0</v>
      </c>
      <c r="AE81" s="43">
        <f t="shared" si="35"/>
        <v>0</v>
      </c>
      <c r="AF81" s="42">
        <f t="shared" si="36"/>
        <v>1071951</v>
      </c>
      <c r="AG81" s="43" t="str">
        <f t="shared" si="37"/>
        <v/>
      </c>
      <c r="AH81" s="43">
        <f t="shared" si="38"/>
        <v>0</v>
      </c>
      <c r="AI81" s="43">
        <f t="shared" si="39"/>
        <v>0</v>
      </c>
      <c r="AJ81" s="42">
        <f t="shared" si="40"/>
        <v>0</v>
      </c>
      <c r="AK81" s="43">
        <f t="shared" si="41"/>
        <v>0</v>
      </c>
      <c r="AL81" s="43">
        <f t="shared" si="42"/>
        <v>0</v>
      </c>
      <c r="AM81" s="43">
        <f t="shared" si="43"/>
        <v>0</v>
      </c>
      <c r="AN81" s="42">
        <f t="shared" si="44"/>
        <v>0</v>
      </c>
      <c r="AO81" s="43">
        <f t="shared" si="45"/>
        <v>0</v>
      </c>
      <c r="AP81" s="43">
        <f t="shared" si="46"/>
        <v>0</v>
      </c>
      <c r="AQ81" s="43">
        <f t="shared" si="47"/>
        <v>0</v>
      </c>
    </row>
    <row r="82" spans="1:43" ht="15" customHeight="1" x14ac:dyDescent="0.25">
      <c r="A82" s="22" t="s">
        <v>207</v>
      </c>
      <c r="B82" s="22">
        <v>97</v>
      </c>
      <c r="C82" s="22" t="s">
        <v>583</v>
      </c>
      <c r="D82" s="22" t="s">
        <v>582</v>
      </c>
      <c r="E82" s="22" t="s">
        <v>584</v>
      </c>
      <c r="F82" s="22" t="s">
        <v>269</v>
      </c>
      <c r="G82" s="22" t="s">
        <v>929</v>
      </c>
      <c r="H82" s="23" t="s">
        <v>968</v>
      </c>
      <c r="I82" s="36">
        <v>185078</v>
      </c>
      <c r="J82" s="37">
        <v>1.0402449693788276</v>
      </c>
      <c r="K82" s="37">
        <v>1.1890000000000001</v>
      </c>
      <c r="L82" s="38">
        <v>1.143</v>
      </c>
      <c r="M82" s="36">
        <v>162761</v>
      </c>
      <c r="N82" s="37">
        <v>1.0391304347826089</v>
      </c>
      <c r="O82" s="37">
        <v>1.1950000000000001</v>
      </c>
      <c r="P82" s="38">
        <v>1.1499999999999999</v>
      </c>
      <c r="Q82" s="22" t="s">
        <v>514</v>
      </c>
      <c r="S82" s="38"/>
      <c r="T82" s="42">
        <f t="shared" si="24"/>
        <v>162761</v>
      </c>
      <c r="U82" s="43">
        <f t="shared" si="25"/>
        <v>1.0391304347826089</v>
      </c>
      <c r="V82" s="43">
        <f t="shared" si="26"/>
        <v>1.1950000000000001</v>
      </c>
      <c r="W82" s="43">
        <f t="shared" si="27"/>
        <v>1.1499999999999999</v>
      </c>
      <c r="X82" s="42">
        <f t="shared" si="28"/>
        <v>162761</v>
      </c>
      <c r="Y82" s="43">
        <f t="shared" si="29"/>
        <v>1.0391304347826089</v>
      </c>
      <c r="Z82" s="43">
        <f t="shared" si="30"/>
        <v>1.1950000000000001</v>
      </c>
      <c r="AA82" s="43">
        <f t="shared" si="31"/>
        <v>1.1499999999999999</v>
      </c>
      <c r="AB82" s="42">
        <f t="shared" si="32"/>
        <v>162761</v>
      </c>
      <c r="AC82" s="43">
        <f t="shared" si="33"/>
        <v>1.0391304347826089</v>
      </c>
      <c r="AD82" s="43">
        <f t="shared" si="34"/>
        <v>1.1950000000000001</v>
      </c>
      <c r="AE82" s="43">
        <f t="shared" si="35"/>
        <v>1.1499999999999999</v>
      </c>
      <c r="AF82" s="42">
        <f t="shared" si="36"/>
        <v>162761</v>
      </c>
      <c r="AG82" s="43">
        <f t="shared" si="37"/>
        <v>1.0391304347826089</v>
      </c>
      <c r="AH82" s="43">
        <f t="shared" si="38"/>
        <v>1.1950000000000001</v>
      </c>
      <c r="AI82" s="43">
        <f t="shared" si="39"/>
        <v>1.1499999999999999</v>
      </c>
      <c r="AJ82" s="42">
        <f t="shared" si="40"/>
        <v>0</v>
      </c>
      <c r="AK82" s="43">
        <f t="shared" si="41"/>
        <v>0</v>
      </c>
      <c r="AL82" s="43">
        <f t="shared" si="42"/>
        <v>0</v>
      </c>
      <c r="AM82" s="43">
        <f t="shared" si="43"/>
        <v>0</v>
      </c>
      <c r="AN82" s="42">
        <f t="shared" si="44"/>
        <v>0</v>
      </c>
      <c r="AO82" s="43">
        <f t="shared" si="45"/>
        <v>0</v>
      </c>
      <c r="AP82" s="43">
        <f t="shared" si="46"/>
        <v>0</v>
      </c>
      <c r="AQ82" s="43">
        <f t="shared" si="47"/>
        <v>0</v>
      </c>
    </row>
    <row r="83" spans="1:43" ht="15" customHeight="1" x14ac:dyDescent="0.25">
      <c r="A83" s="22" t="s">
        <v>195</v>
      </c>
      <c r="B83" s="22">
        <v>99</v>
      </c>
      <c r="C83" s="22" t="s">
        <v>588</v>
      </c>
      <c r="D83" s="22" t="s">
        <v>587</v>
      </c>
      <c r="E83" s="22" t="s">
        <v>589</v>
      </c>
      <c r="F83" s="22" t="s">
        <v>269</v>
      </c>
      <c r="G83" s="22" t="s">
        <v>929</v>
      </c>
      <c r="H83" s="23" t="s">
        <v>968</v>
      </c>
      <c r="I83" s="36">
        <v>319835</v>
      </c>
      <c r="J83" s="37" t="s">
        <v>980</v>
      </c>
      <c r="K83" s="37">
        <v>0</v>
      </c>
      <c r="L83" s="38">
        <v>0</v>
      </c>
      <c r="M83" s="36">
        <v>317596</v>
      </c>
      <c r="N83" s="37" t="s">
        <v>980</v>
      </c>
      <c r="O83" s="37">
        <v>0</v>
      </c>
      <c r="P83" s="38">
        <v>0</v>
      </c>
      <c r="Q83" s="22" t="s">
        <v>379</v>
      </c>
      <c r="S83" s="38"/>
      <c r="T83" s="42">
        <f t="shared" si="24"/>
        <v>317596</v>
      </c>
      <c r="U83" s="43" t="str">
        <f t="shared" si="25"/>
        <v/>
      </c>
      <c r="V83" s="43">
        <f t="shared" si="26"/>
        <v>0</v>
      </c>
      <c r="W83" s="43">
        <f t="shared" si="27"/>
        <v>0</v>
      </c>
      <c r="X83" s="42">
        <f t="shared" si="28"/>
        <v>317596</v>
      </c>
      <c r="Y83" s="43" t="str">
        <f t="shared" si="29"/>
        <v/>
      </c>
      <c r="Z83" s="43">
        <f t="shared" si="30"/>
        <v>0</v>
      </c>
      <c r="AA83" s="43">
        <f t="shared" si="31"/>
        <v>0</v>
      </c>
      <c r="AB83" s="42">
        <f t="shared" si="32"/>
        <v>317596</v>
      </c>
      <c r="AC83" s="43" t="str">
        <f t="shared" si="33"/>
        <v/>
      </c>
      <c r="AD83" s="43">
        <f t="shared" si="34"/>
        <v>0</v>
      </c>
      <c r="AE83" s="43">
        <f t="shared" si="35"/>
        <v>0</v>
      </c>
      <c r="AF83" s="42">
        <f t="shared" si="36"/>
        <v>317596</v>
      </c>
      <c r="AG83" s="43" t="str">
        <f t="shared" si="37"/>
        <v/>
      </c>
      <c r="AH83" s="43">
        <f t="shared" si="38"/>
        <v>0</v>
      </c>
      <c r="AI83" s="43">
        <f t="shared" si="39"/>
        <v>0</v>
      </c>
      <c r="AJ83" s="42">
        <f t="shared" si="40"/>
        <v>0</v>
      </c>
      <c r="AK83" s="43">
        <f t="shared" si="41"/>
        <v>0</v>
      </c>
      <c r="AL83" s="43">
        <f t="shared" si="42"/>
        <v>0</v>
      </c>
      <c r="AM83" s="43">
        <f t="shared" si="43"/>
        <v>0</v>
      </c>
      <c r="AN83" s="42">
        <f t="shared" si="44"/>
        <v>0</v>
      </c>
      <c r="AO83" s="43">
        <f t="shared" si="45"/>
        <v>0</v>
      </c>
      <c r="AP83" s="43">
        <f t="shared" si="46"/>
        <v>0</v>
      </c>
      <c r="AQ83" s="43">
        <f t="shared" si="47"/>
        <v>0</v>
      </c>
    </row>
    <row r="84" spans="1:43" ht="15" customHeight="1" x14ac:dyDescent="0.25">
      <c r="A84" s="22" t="s">
        <v>144</v>
      </c>
      <c r="B84" s="22">
        <v>101</v>
      </c>
      <c r="C84" s="22" t="s">
        <v>591</v>
      </c>
      <c r="D84" s="22" t="s">
        <v>590</v>
      </c>
      <c r="E84" s="22" t="s">
        <v>592</v>
      </c>
      <c r="F84" s="22" t="s">
        <v>269</v>
      </c>
      <c r="G84" s="22" t="s">
        <v>932</v>
      </c>
      <c r="H84" s="23" t="s">
        <v>968</v>
      </c>
      <c r="I84" s="36">
        <v>528398</v>
      </c>
      <c r="J84" s="37">
        <v>1.0207972270363952</v>
      </c>
      <c r="K84" s="37">
        <v>1.1779999999999999</v>
      </c>
      <c r="L84" s="38">
        <v>1.1539999999999999</v>
      </c>
      <c r="M84" s="36">
        <v>466548</v>
      </c>
      <c r="N84" s="37">
        <v>1.0043140638481449</v>
      </c>
      <c r="O84" s="37">
        <v>1.1639999999999999</v>
      </c>
      <c r="P84" s="38">
        <v>1.159</v>
      </c>
      <c r="Q84" s="22" t="s">
        <v>332</v>
      </c>
      <c r="S84" s="38"/>
      <c r="T84" s="42">
        <f t="shared" si="24"/>
        <v>0</v>
      </c>
      <c r="U84" s="43">
        <f t="shared" si="25"/>
        <v>0</v>
      </c>
      <c r="V84" s="43">
        <f t="shared" si="26"/>
        <v>0</v>
      </c>
      <c r="W84" s="43">
        <f t="shared" si="27"/>
        <v>0</v>
      </c>
      <c r="X84" s="42">
        <f t="shared" si="28"/>
        <v>466548</v>
      </c>
      <c r="Y84" s="43">
        <f t="shared" si="29"/>
        <v>1.0043140638481449</v>
      </c>
      <c r="Z84" s="43">
        <f t="shared" si="30"/>
        <v>1.1639999999999999</v>
      </c>
      <c r="AA84" s="43">
        <f t="shared" si="31"/>
        <v>1.159</v>
      </c>
      <c r="AB84" s="42">
        <f t="shared" si="32"/>
        <v>0</v>
      </c>
      <c r="AC84" s="43">
        <f t="shared" si="33"/>
        <v>0</v>
      </c>
      <c r="AD84" s="43">
        <f t="shared" si="34"/>
        <v>0</v>
      </c>
      <c r="AE84" s="43">
        <f t="shared" si="35"/>
        <v>0</v>
      </c>
      <c r="AF84" s="42">
        <f t="shared" si="36"/>
        <v>466548</v>
      </c>
      <c r="AG84" s="43">
        <f t="shared" si="37"/>
        <v>1.0043140638481449</v>
      </c>
      <c r="AH84" s="43">
        <f t="shared" si="38"/>
        <v>1.1639999999999999</v>
      </c>
      <c r="AI84" s="43">
        <f t="shared" si="39"/>
        <v>1.159</v>
      </c>
      <c r="AJ84" s="42">
        <f t="shared" si="40"/>
        <v>0</v>
      </c>
      <c r="AK84" s="43">
        <f t="shared" si="41"/>
        <v>0</v>
      </c>
      <c r="AL84" s="43">
        <f t="shared" si="42"/>
        <v>0</v>
      </c>
      <c r="AM84" s="43">
        <f t="shared" si="43"/>
        <v>0</v>
      </c>
      <c r="AN84" s="42">
        <f t="shared" si="44"/>
        <v>0</v>
      </c>
      <c r="AO84" s="43">
        <f t="shared" si="45"/>
        <v>0</v>
      </c>
      <c r="AP84" s="43">
        <f t="shared" si="46"/>
        <v>0</v>
      </c>
      <c r="AQ84" s="43">
        <f t="shared" si="47"/>
        <v>0</v>
      </c>
    </row>
    <row r="85" spans="1:43" ht="15" customHeight="1" x14ac:dyDescent="0.25">
      <c r="A85" s="22" t="s">
        <v>108</v>
      </c>
      <c r="B85" s="22">
        <v>102</v>
      </c>
      <c r="C85" s="22" t="s">
        <v>594</v>
      </c>
      <c r="D85" s="22" t="s">
        <v>593</v>
      </c>
      <c r="E85" s="22" t="s">
        <v>595</v>
      </c>
      <c r="F85" s="22" t="s">
        <v>269</v>
      </c>
      <c r="G85" s="22" t="s">
        <v>926</v>
      </c>
      <c r="H85" s="23" t="s">
        <v>968</v>
      </c>
      <c r="I85" s="36">
        <v>388474</v>
      </c>
      <c r="J85" s="37">
        <v>0.9096283783783784</v>
      </c>
      <c r="K85" s="37">
        <v>1.077</v>
      </c>
      <c r="L85" s="38">
        <v>1.1839999999999999</v>
      </c>
      <c r="M85" s="36">
        <v>353840</v>
      </c>
      <c r="N85" s="37">
        <v>0.89658048373644694</v>
      </c>
      <c r="O85" s="37">
        <v>1.075</v>
      </c>
      <c r="P85" s="38">
        <v>1.1990000000000001</v>
      </c>
      <c r="Q85" s="22" t="s">
        <v>696</v>
      </c>
      <c r="S85" s="38"/>
      <c r="T85" s="42">
        <f t="shared" si="24"/>
        <v>0</v>
      </c>
      <c r="U85" s="43">
        <f t="shared" si="25"/>
        <v>0</v>
      </c>
      <c r="V85" s="43">
        <f t="shared" si="26"/>
        <v>0</v>
      </c>
      <c r="W85" s="43">
        <f t="shared" si="27"/>
        <v>0</v>
      </c>
      <c r="X85" s="42">
        <f t="shared" si="28"/>
        <v>353840</v>
      </c>
      <c r="Y85" s="43">
        <f t="shared" si="29"/>
        <v>0.89658048373644694</v>
      </c>
      <c r="Z85" s="43">
        <f t="shared" si="30"/>
        <v>1.075</v>
      </c>
      <c r="AA85" s="43">
        <f t="shared" si="31"/>
        <v>1.1990000000000001</v>
      </c>
      <c r="AB85" s="42">
        <f t="shared" si="32"/>
        <v>0</v>
      </c>
      <c r="AC85" s="43">
        <f t="shared" si="33"/>
        <v>0</v>
      </c>
      <c r="AD85" s="43">
        <f t="shared" si="34"/>
        <v>0</v>
      </c>
      <c r="AE85" s="43">
        <f t="shared" si="35"/>
        <v>0</v>
      </c>
      <c r="AF85" s="42">
        <f t="shared" si="36"/>
        <v>0</v>
      </c>
      <c r="AG85" s="43">
        <f t="shared" si="37"/>
        <v>0</v>
      </c>
      <c r="AH85" s="43">
        <f t="shared" si="38"/>
        <v>0</v>
      </c>
      <c r="AI85" s="43">
        <f t="shared" si="39"/>
        <v>0</v>
      </c>
      <c r="AJ85" s="42">
        <f t="shared" si="40"/>
        <v>0</v>
      </c>
      <c r="AK85" s="43">
        <f t="shared" si="41"/>
        <v>0</v>
      </c>
      <c r="AL85" s="43">
        <f t="shared" si="42"/>
        <v>0</v>
      </c>
      <c r="AM85" s="43">
        <f t="shared" si="43"/>
        <v>0</v>
      </c>
      <c r="AN85" s="42">
        <f t="shared" si="44"/>
        <v>353840</v>
      </c>
      <c r="AO85" s="43">
        <f t="shared" si="45"/>
        <v>0.89658048373644694</v>
      </c>
      <c r="AP85" s="43">
        <f t="shared" si="46"/>
        <v>1.075</v>
      </c>
      <c r="AQ85" s="43">
        <f t="shared" si="47"/>
        <v>1.1990000000000001</v>
      </c>
    </row>
    <row r="86" spans="1:43" ht="15" customHeight="1" x14ac:dyDescent="0.25">
      <c r="A86" s="22" t="s">
        <v>36</v>
      </c>
      <c r="B86" s="22">
        <v>103</v>
      </c>
      <c r="C86" s="22" t="s">
        <v>597</v>
      </c>
      <c r="D86" s="22" t="s">
        <v>596</v>
      </c>
      <c r="E86" s="22" t="s">
        <v>299</v>
      </c>
      <c r="F86" s="22" t="s">
        <v>269</v>
      </c>
      <c r="G86" s="22" t="s">
        <v>926</v>
      </c>
      <c r="H86" s="23" t="s">
        <v>968</v>
      </c>
      <c r="I86" s="36">
        <v>226266</v>
      </c>
      <c r="J86" s="37">
        <v>1.0379746835443038</v>
      </c>
      <c r="K86" s="37">
        <v>1.23</v>
      </c>
      <c r="L86" s="38">
        <v>1.1850000000000001</v>
      </c>
      <c r="M86" s="36">
        <v>202402</v>
      </c>
      <c r="N86" s="37">
        <v>1.047986289631534</v>
      </c>
      <c r="O86" s="37">
        <v>1.2230000000000001</v>
      </c>
      <c r="P86" s="38">
        <v>1.167</v>
      </c>
      <c r="Q86" s="22" t="s">
        <v>517</v>
      </c>
      <c r="S86" s="38"/>
      <c r="T86" s="42">
        <f t="shared" si="24"/>
        <v>0</v>
      </c>
      <c r="U86" s="43">
        <f t="shared" si="25"/>
        <v>0</v>
      </c>
      <c r="V86" s="43">
        <f t="shared" si="26"/>
        <v>0</v>
      </c>
      <c r="W86" s="43">
        <f t="shared" si="27"/>
        <v>0</v>
      </c>
      <c r="X86" s="42">
        <f t="shared" si="28"/>
        <v>202402</v>
      </c>
      <c r="Y86" s="43">
        <f t="shared" si="29"/>
        <v>1.047986289631534</v>
      </c>
      <c r="Z86" s="43">
        <f t="shared" si="30"/>
        <v>1.2230000000000001</v>
      </c>
      <c r="AA86" s="43">
        <f t="shared" si="31"/>
        <v>1.167</v>
      </c>
      <c r="AB86" s="42">
        <f t="shared" si="32"/>
        <v>0</v>
      </c>
      <c r="AC86" s="43">
        <f t="shared" si="33"/>
        <v>0</v>
      </c>
      <c r="AD86" s="43">
        <f t="shared" si="34"/>
        <v>0</v>
      </c>
      <c r="AE86" s="43">
        <f t="shared" si="35"/>
        <v>0</v>
      </c>
      <c r="AF86" s="42">
        <f t="shared" si="36"/>
        <v>202402</v>
      </c>
      <c r="AG86" s="43">
        <f t="shared" si="37"/>
        <v>1.047986289631534</v>
      </c>
      <c r="AH86" s="43">
        <f t="shared" si="38"/>
        <v>1.2230000000000001</v>
      </c>
      <c r="AI86" s="43">
        <f t="shared" si="39"/>
        <v>1.167</v>
      </c>
      <c r="AJ86" s="42">
        <f t="shared" si="40"/>
        <v>0</v>
      </c>
      <c r="AK86" s="43">
        <f t="shared" si="41"/>
        <v>0</v>
      </c>
      <c r="AL86" s="43">
        <f t="shared" si="42"/>
        <v>0</v>
      </c>
      <c r="AM86" s="43">
        <f t="shared" si="43"/>
        <v>0</v>
      </c>
      <c r="AN86" s="42">
        <f t="shared" si="44"/>
        <v>0</v>
      </c>
      <c r="AO86" s="43">
        <f t="shared" si="45"/>
        <v>0</v>
      </c>
      <c r="AP86" s="43">
        <f t="shared" si="46"/>
        <v>0</v>
      </c>
      <c r="AQ86" s="43">
        <f t="shared" si="47"/>
        <v>0</v>
      </c>
    </row>
    <row r="87" spans="1:43" s="60" customFormat="1" ht="15" customHeight="1" x14ac:dyDescent="0.25">
      <c r="A87" s="22" t="s">
        <v>215</v>
      </c>
      <c r="B87" s="22">
        <v>104</v>
      </c>
      <c r="C87" s="22" t="s">
        <v>553</v>
      </c>
      <c r="D87" s="22" t="s">
        <v>552</v>
      </c>
      <c r="E87" s="22" t="s">
        <v>554</v>
      </c>
      <c r="F87" s="22" t="s">
        <v>269</v>
      </c>
      <c r="G87" s="22" t="s">
        <v>929</v>
      </c>
      <c r="H87" s="23" t="s">
        <v>968</v>
      </c>
      <c r="I87" s="36">
        <v>135857</v>
      </c>
      <c r="J87" s="37">
        <v>0.92214532871972332</v>
      </c>
      <c r="K87" s="37">
        <v>1.0660000000000001</v>
      </c>
      <c r="L87" s="38">
        <v>1.1559999999999999</v>
      </c>
      <c r="M87" s="36">
        <v>124507</v>
      </c>
      <c r="N87" s="37">
        <v>0.86650082918739635</v>
      </c>
      <c r="O87" s="37">
        <v>1.0449999999999999</v>
      </c>
      <c r="P87" s="38">
        <v>1.206</v>
      </c>
      <c r="Q87" s="22" t="s">
        <v>402</v>
      </c>
      <c r="S87" s="38"/>
      <c r="T87" s="42">
        <f t="shared" si="24"/>
        <v>124507</v>
      </c>
      <c r="U87" s="43">
        <f>IF(AND($F87=$S$28,$G87=$S$29),IF($S$31=1,$J87,$N87),0)</f>
        <v>0.86650082918739635</v>
      </c>
      <c r="V87" s="43">
        <f t="shared" si="26"/>
        <v>1.0449999999999999</v>
      </c>
      <c r="W87" s="43">
        <f t="shared" si="27"/>
        <v>1.206</v>
      </c>
      <c r="X87" s="42">
        <f t="shared" si="28"/>
        <v>124507</v>
      </c>
      <c r="Y87" s="43">
        <f t="shared" si="29"/>
        <v>0.86650082918739635</v>
      </c>
      <c r="Z87" s="43">
        <f t="shared" si="30"/>
        <v>1.0449999999999999</v>
      </c>
      <c r="AA87" s="43">
        <f t="shared" si="31"/>
        <v>1.206</v>
      </c>
      <c r="AB87" s="42">
        <f t="shared" si="32"/>
        <v>0</v>
      </c>
      <c r="AC87" s="43">
        <f t="shared" si="33"/>
        <v>0</v>
      </c>
      <c r="AD87" s="43">
        <f t="shared" si="34"/>
        <v>0</v>
      </c>
      <c r="AE87" s="43">
        <f t="shared" si="35"/>
        <v>0</v>
      </c>
      <c r="AF87" s="42">
        <f t="shared" si="36"/>
        <v>0</v>
      </c>
      <c r="AG87" s="43">
        <f t="shared" si="37"/>
        <v>0</v>
      </c>
      <c r="AH87" s="43">
        <f t="shared" si="38"/>
        <v>0</v>
      </c>
      <c r="AI87" s="43">
        <f t="shared" si="39"/>
        <v>0</v>
      </c>
      <c r="AJ87" s="42">
        <f t="shared" si="40"/>
        <v>124507</v>
      </c>
      <c r="AK87" s="43">
        <f t="shared" si="41"/>
        <v>0.86650082918739635</v>
      </c>
      <c r="AL87" s="43">
        <f t="shared" si="42"/>
        <v>1.0449999999999999</v>
      </c>
      <c r="AM87" s="43">
        <f t="shared" si="43"/>
        <v>1.206</v>
      </c>
      <c r="AN87" s="42">
        <f t="shared" si="44"/>
        <v>124507</v>
      </c>
      <c r="AO87" s="43">
        <f t="shared" si="45"/>
        <v>0.86650082918739635</v>
      </c>
      <c r="AP87" s="43">
        <f t="shared" si="46"/>
        <v>1.0449999999999999</v>
      </c>
      <c r="AQ87" s="43">
        <f t="shared" si="47"/>
        <v>1.206</v>
      </c>
    </row>
    <row r="88" spans="1:43" ht="15" customHeight="1" x14ac:dyDescent="0.25">
      <c r="A88" s="22" t="s">
        <v>147</v>
      </c>
      <c r="B88" s="22">
        <v>105</v>
      </c>
      <c r="C88" s="22" t="s">
        <v>599</v>
      </c>
      <c r="D88" s="22" t="s">
        <v>598</v>
      </c>
      <c r="E88" s="22" t="s">
        <v>600</v>
      </c>
      <c r="F88" s="22" t="s">
        <v>269</v>
      </c>
      <c r="G88" s="22" t="s">
        <v>929</v>
      </c>
      <c r="H88" s="23" t="s">
        <v>968</v>
      </c>
      <c r="I88" s="36">
        <v>85917</v>
      </c>
      <c r="J88" s="37">
        <v>1.0194585448392557</v>
      </c>
      <c r="K88" s="37">
        <v>1.2050000000000001</v>
      </c>
      <c r="L88" s="38">
        <v>1.1819999999999999</v>
      </c>
      <c r="M88" s="36">
        <v>75424</v>
      </c>
      <c r="N88" s="37">
        <v>1</v>
      </c>
      <c r="O88" s="37">
        <v>1.1930000000000001</v>
      </c>
      <c r="P88" s="38">
        <v>1.1930000000000001</v>
      </c>
      <c r="Q88" s="22" t="s">
        <v>352</v>
      </c>
      <c r="S88" s="38"/>
      <c r="T88" s="42">
        <f t="shared" si="24"/>
        <v>75424</v>
      </c>
      <c r="U88" s="43">
        <f t="shared" ref="U88:U151" si="48">IF(AND($F88=$S$28,$G88=$S$29),IF($S$31=1,$J88,$N88),0)</f>
        <v>1</v>
      </c>
      <c r="V88" s="43">
        <f t="shared" si="26"/>
        <v>1.1930000000000001</v>
      </c>
      <c r="W88" s="43">
        <f t="shared" si="27"/>
        <v>1.1930000000000001</v>
      </c>
      <c r="X88" s="42">
        <f t="shared" si="28"/>
        <v>75424</v>
      </c>
      <c r="Y88" s="43">
        <f t="shared" si="29"/>
        <v>1</v>
      </c>
      <c r="Z88" s="43">
        <f t="shared" si="30"/>
        <v>1.1930000000000001</v>
      </c>
      <c r="AA88" s="43">
        <f t="shared" si="31"/>
        <v>1.1930000000000001</v>
      </c>
      <c r="AB88" s="42">
        <f t="shared" si="32"/>
        <v>75424</v>
      </c>
      <c r="AC88" s="43">
        <f t="shared" si="33"/>
        <v>1</v>
      </c>
      <c r="AD88" s="43">
        <f t="shared" si="34"/>
        <v>1.1930000000000001</v>
      </c>
      <c r="AE88" s="43">
        <f t="shared" si="35"/>
        <v>1.1930000000000001</v>
      </c>
      <c r="AF88" s="42">
        <f t="shared" si="36"/>
        <v>75424</v>
      </c>
      <c r="AG88" s="43">
        <f t="shared" si="37"/>
        <v>1</v>
      </c>
      <c r="AH88" s="43">
        <f t="shared" si="38"/>
        <v>1.1930000000000001</v>
      </c>
      <c r="AI88" s="43">
        <f t="shared" si="39"/>
        <v>1.1930000000000001</v>
      </c>
      <c r="AJ88" s="42">
        <f t="shared" si="40"/>
        <v>0</v>
      </c>
      <c r="AK88" s="43">
        <f t="shared" si="41"/>
        <v>0</v>
      </c>
      <c r="AL88" s="43">
        <f t="shared" si="42"/>
        <v>0</v>
      </c>
      <c r="AM88" s="43">
        <f t="shared" si="43"/>
        <v>0</v>
      </c>
      <c r="AN88" s="42">
        <f t="shared" si="44"/>
        <v>0</v>
      </c>
      <c r="AO88" s="43">
        <f t="shared" si="45"/>
        <v>0</v>
      </c>
      <c r="AP88" s="43">
        <f t="shared" si="46"/>
        <v>0</v>
      </c>
      <c r="AQ88" s="43">
        <f t="shared" si="47"/>
        <v>0</v>
      </c>
    </row>
    <row r="89" spans="1:43" ht="15" customHeight="1" x14ac:dyDescent="0.25">
      <c r="A89" s="22" t="s">
        <v>4</v>
      </c>
      <c r="B89" s="22">
        <v>106</v>
      </c>
      <c r="C89" s="22" t="s">
        <v>841</v>
      </c>
      <c r="D89" s="22" t="s">
        <v>840</v>
      </c>
      <c r="E89" s="22" t="s">
        <v>453</v>
      </c>
      <c r="F89" s="22" t="s">
        <v>400</v>
      </c>
      <c r="G89" s="22" t="s">
        <v>929</v>
      </c>
      <c r="H89" s="23" t="s">
        <v>968</v>
      </c>
      <c r="I89" s="36">
        <v>3335271</v>
      </c>
      <c r="J89" s="37">
        <v>0.845648604269294</v>
      </c>
      <c r="K89" s="37">
        <v>1.03</v>
      </c>
      <c r="L89" s="38">
        <v>1.218</v>
      </c>
      <c r="M89" s="36">
        <v>3084663</v>
      </c>
      <c r="N89" s="37">
        <v>0.8207623682076236</v>
      </c>
      <c r="O89" s="37">
        <v>1.012</v>
      </c>
      <c r="P89" s="38">
        <v>1.2330000000000001</v>
      </c>
      <c r="Q89" s="22" t="s">
        <v>335</v>
      </c>
      <c r="S89" s="38"/>
      <c r="T89" s="42">
        <f t="shared" si="24"/>
        <v>0</v>
      </c>
      <c r="U89" s="43">
        <f t="shared" si="48"/>
        <v>0</v>
      </c>
      <c r="V89" s="43">
        <f t="shared" si="26"/>
        <v>0</v>
      </c>
      <c r="W89" s="43">
        <f t="shared" si="27"/>
        <v>0</v>
      </c>
      <c r="X89" s="42">
        <f t="shared" si="28"/>
        <v>0</v>
      </c>
      <c r="Y89" s="43">
        <f t="shared" si="29"/>
        <v>0</v>
      </c>
      <c r="Z89" s="43">
        <f t="shared" si="30"/>
        <v>0</v>
      </c>
      <c r="AA89" s="43">
        <f t="shared" si="31"/>
        <v>0</v>
      </c>
      <c r="AB89" s="42">
        <f t="shared" si="32"/>
        <v>0</v>
      </c>
      <c r="AC89" s="43">
        <f t="shared" si="33"/>
        <v>0</v>
      </c>
      <c r="AD89" s="43">
        <f t="shared" si="34"/>
        <v>0</v>
      </c>
      <c r="AE89" s="43">
        <f t="shared" si="35"/>
        <v>0</v>
      </c>
      <c r="AF89" s="42">
        <f t="shared" si="36"/>
        <v>0</v>
      </c>
      <c r="AG89" s="43">
        <f t="shared" si="37"/>
        <v>0</v>
      </c>
      <c r="AH89" s="43">
        <f t="shared" si="38"/>
        <v>0</v>
      </c>
      <c r="AI89" s="43">
        <f t="shared" si="39"/>
        <v>0</v>
      </c>
      <c r="AJ89" s="42">
        <f t="shared" si="40"/>
        <v>0</v>
      </c>
      <c r="AK89" s="43">
        <f t="shared" si="41"/>
        <v>0</v>
      </c>
      <c r="AL89" s="43">
        <f t="shared" si="42"/>
        <v>0</v>
      </c>
      <c r="AM89" s="43">
        <f t="shared" si="43"/>
        <v>0</v>
      </c>
      <c r="AN89" s="42">
        <f t="shared" si="44"/>
        <v>0</v>
      </c>
      <c r="AO89" s="43">
        <f t="shared" si="45"/>
        <v>0</v>
      </c>
      <c r="AP89" s="43">
        <f t="shared" si="46"/>
        <v>0</v>
      </c>
      <c r="AQ89" s="43">
        <f t="shared" si="47"/>
        <v>0</v>
      </c>
    </row>
    <row r="90" spans="1:43" ht="15" customHeight="1" x14ac:dyDescent="0.25">
      <c r="A90" s="22" t="s">
        <v>103</v>
      </c>
      <c r="B90" s="22">
        <v>108</v>
      </c>
      <c r="C90" s="22" t="s">
        <v>602</v>
      </c>
      <c r="D90" s="22" t="s">
        <v>601</v>
      </c>
      <c r="E90" s="22" t="s">
        <v>320</v>
      </c>
      <c r="F90" s="22" t="s">
        <v>269</v>
      </c>
      <c r="G90" s="22" t="s">
        <v>926</v>
      </c>
      <c r="H90" s="23" t="s">
        <v>968</v>
      </c>
      <c r="I90" s="36">
        <v>1498496</v>
      </c>
      <c r="J90" s="37">
        <v>0.93086003372681292</v>
      </c>
      <c r="K90" s="37">
        <v>1.1040000000000001</v>
      </c>
      <c r="L90" s="38">
        <v>1.1859999999999999</v>
      </c>
      <c r="M90" s="36">
        <v>1386152</v>
      </c>
      <c r="N90" s="37">
        <v>0.87370103916866515</v>
      </c>
      <c r="O90" s="37">
        <v>1.093</v>
      </c>
      <c r="P90" s="38">
        <v>1.2509999999999999</v>
      </c>
      <c r="Q90" s="22" t="s">
        <v>519</v>
      </c>
      <c r="S90" s="38"/>
      <c r="T90" s="42">
        <f t="shared" si="24"/>
        <v>0</v>
      </c>
      <c r="U90" s="43">
        <f t="shared" si="48"/>
        <v>0</v>
      </c>
      <c r="V90" s="43">
        <f t="shared" si="26"/>
        <v>0</v>
      </c>
      <c r="W90" s="43">
        <f t="shared" si="27"/>
        <v>0</v>
      </c>
      <c r="X90" s="42">
        <f t="shared" si="28"/>
        <v>1386152</v>
      </c>
      <c r="Y90" s="43">
        <f t="shared" si="29"/>
        <v>0.87370103916866515</v>
      </c>
      <c r="Z90" s="43">
        <f t="shared" si="30"/>
        <v>1.093</v>
      </c>
      <c r="AA90" s="43">
        <f t="shared" si="31"/>
        <v>1.2509999999999999</v>
      </c>
      <c r="AB90" s="42">
        <f t="shared" si="32"/>
        <v>0</v>
      </c>
      <c r="AC90" s="43">
        <f t="shared" si="33"/>
        <v>0</v>
      </c>
      <c r="AD90" s="43">
        <f t="shared" si="34"/>
        <v>0</v>
      </c>
      <c r="AE90" s="43">
        <f t="shared" si="35"/>
        <v>0</v>
      </c>
      <c r="AF90" s="42">
        <f t="shared" si="36"/>
        <v>0</v>
      </c>
      <c r="AG90" s="43">
        <f t="shared" si="37"/>
        <v>0</v>
      </c>
      <c r="AH90" s="43">
        <f t="shared" si="38"/>
        <v>0</v>
      </c>
      <c r="AI90" s="43">
        <f t="shared" si="39"/>
        <v>0</v>
      </c>
      <c r="AJ90" s="42">
        <f t="shared" si="40"/>
        <v>0</v>
      </c>
      <c r="AK90" s="43">
        <f t="shared" si="41"/>
        <v>0</v>
      </c>
      <c r="AL90" s="43">
        <f t="shared" si="42"/>
        <v>0</v>
      </c>
      <c r="AM90" s="43">
        <f t="shared" si="43"/>
        <v>0</v>
      </c>
      <c r="AN90" s="42">
        <f t="shared" si="44"/>
        <v>1386152</v>
      </c>
      <c r="AO90" s="43">
        <f t="shared" si="45"/>
        <v>0.87370103916866515</v>
      </c>
      <c r="AP90" s="43">
        <f t="shared" si="46"/>
        <v>1.093</v>
      </c>
      <c r="AQ90" s="43">
        <f t="shared" si="47"/>
        <v>1.2509999999999999</v>
      </c>
    </row>
    <row r="91" spans="1:43" ht="15" customHeight="1" x14ac:dyDescent="0.25">
      <c r="A91" s="22" t="s">
        <v>71</v>
      </c>
      <c r="B91" s="22">
        <v>220</v>
      </c>
      <c r="C91" s="22" t="s">
        <v>708</v>
      </c>
      <c r="D91" s="22" t="s">
        <v>707</v>
      </c>
      <c r="E91" s="22" t="s">
        <v>709</v>
      </c>
      <c r="F91" s="22" t="s">
        <v>621</v>
      </c>
      <c r="G91" s="22" t="s">
        <v>932</v>
      </c>
      <c r="H91" s="23" t="s">
        <v>968</v>
      </c>
      <c r="I91" s="36">
        <v>125937</v>
      </c>
      <c r="J91" s="37">
        <v>0.98072087175188594</v>
      </c>
      <c r="K91" s="37">
        <v>1.17</v>
      </c>
      <c r="L91" s="38">
        <v>1.1930000000000001</v>
      </c>
      <c r="M91" s="36">
        <v>113214</v>
      </c>
      <c r="N91" s="37">
        <v>0.95152013147082981</v>
      </c>
      <c r="O91" s="37">
        <v>1.1579999999999999</v>
      </c>
      <c r="P91" s="38">
        <v>1.2170000000000001</v>
      </c>
      <c r="Q91" s="22" t="s">
        <v>521</v>
      </c>
      <c r="S91" s="38"/>
      <c r="T91" s="42">
        <f t="shared" si="24"/>
        <v>0</v>
      </c>
      <c r="U91" s="43">
        <f t="shared" si="48"/>
        <v>0</v>
      </c>
      <c r="V91" s="43">
        <f t="shared" si="26"/>
        <v>0</v>
      </c>
      <c r="W91" s="43">
        <f t="shared" si="27"/>
        <v>0</v>
      </c>
      <c r="X91" s="42">
        <f t="shared" si="28"/>
        <v>0</v>
      </c>
      <c r="Y91" s="43">
        <f t="shared" si="29"/>
        <v>0</v>
      </c>
      <c r="Z91" s="43">
        <f t="shared" si="30"/>
        <v>0</v>
      </c>
      <c r="AA91" s="43">
        <f t="shared" si="31"/>
        <v>0</v>
      </c>
      <c r="AB91" s="42">
        <f t="shared" si="32"/>
        <v>0</v>
      </c>
      <c r="AC91" s="43">
        <f t="shared" si="33"/>
        <v>0</v>
      </c>
      <c r="AD91" s="43">
        <f t="shared" si="34"/>
        <v>0</v>
      </c>
      <c r="AE91" s="43">
        <f t="shared" si="35"/>
        <v>0</v>
      </c>
      <c r="AF91" s="42">
        <f t="shared" si="36"/>
        <v>0</v>
      </c>
      <c r="AG91" s="43">
        <f t="shared" si="37"/>
        <v>0</v>
      </c>
      <c r="AH91" s="43">
        <f t="shared" si="38"/>
        <v>0</v>
      </c>
      <c r="AI91" s="43">
        <f t="shared" si="39"/>
        <v>0</v>
      </c>
      <c r="AJ91" s="42">
        <f t="shared" si="40"/>
        <v>0</v>
      </c>
      <c r="AK91" s="43">
        <f t="shared" si="41"/>
        <v>0</v>
      </c>
      <c r="AL91" s="43">
        <f t="shared" si="42"/>
        <v>0</v>
      </c>
      <c r="AM91" s="43">
        <f t="shared" si="43"/>
        <v>0</v>
      </c>
      <c r="AN91" s="42">
        <f t="shared" si="44"/>
        <v>0</v>
      </c>
      <c r="AO91" s="43">
        <f t="shared" si="45"/>
        <v>0</v>
      </c>
      <c r="AP91" s="43">
        <f t="shared" si="46"/>
        <v>0</v>
      </c>
      <c r="AQ91" s="43">
        <f t="shared" si="47"/>
        <v>0</v>
      </c>
    </row>
    <row r="92" spans="1:43" ht="15" customHeight="1" x14ac:dyDescent="0.25">
      <c r="A92" s="22" t="s">
        <v>246</v>
      </c>
      <c r="B92" s="22">
        <v>109</v>
      </c>
      <c r="C92" s="22" t="s">
        <v>604</v>
      </c>
      <c r="D92" s="22" t="s">
        <v>603</v>
      </c>
      <c r="E92" s="22" t="s">
        <v>605</v>
      </c>
      <c r="F92" s="22" t="s">
        <v>269</v>
      </c>
      <c r="G92" s="22" t="s">
        <v>932</v>
      </c>
      <c r="H92" s="23" t="s">
        <v>968</v>
      </c>
      <c r="I92" s="36">
        <v>226921</v>
      </c>
      <c r="J92" s="37">
        <v>0.8833474218089602</v>
      </c>
      <c r="K92" s="37">
        <v>1.0449999999999999</v>
      </c>
      <c r="L92" s="38">
        <v>1.1830000000000001</v>
      </c>
      <c r="M92" s="36">
        <v>198808</v>
      </c>
      <c r="N92" s="37">
        <v>0.8722504230118443</v>
      </c>
      <c r="O92" s="37">
        <v>1.0309999999999999</v>
      </c>
      <c r="P92" s="38">
        <v>1.1819999999999999</v>
      </c>
      <c r="Q92" s="22" t="s">
        <v>404</v>
      </c>
      <c r="S92" s="38"/>
      <c r="T92" s="42">
        <f t="shared" si="24"/>
        <v>0</v>
      </c>
      <c r="U92" s="43">
        <f t="shared" si="48"/>
        <v>0</v>
      </c>
      <c r="V92" s="43">
        <f t="shared" si="26"/>
        <v>0</v>
      </c>
      <c r="W92" s="43">
        <f t="shared" si="27"/>
        <v>0</v>
      </c>
      <c r="X92" s="42">
        <f t="shared" si="28"/>
        <v>198808</v>
      </c>
      <c r="Y92" s="43">
        <f t="shared" si="29"/>
        <v>0.8722504230118443</v>
      </c>
      <c r="Z92" s="43">
        <f t="shared" si="30"/>
        <v>1.0309999999999999</v>
      </c>
      <c r="AA92" s="43">
        <f t="shared" si="31"/>
        <v>1.1819999999999999</v>
      </c>
      <c r="AB92" s="42">
        <f t="shared" si="32"/>
        <v>0</v>
      </c>
      <c r="AC92" s="43">
        <f t="shared" si="33"/>
        <v>0</v>
      </c>
      <c r="AD92" s="43">
        <f t="shared" si="34"/>
        <v>0</v>
      </c>
      <c r="AE92" s="43">
        <f t="shared" si="35"/>
        <v>0</v>
      </c>
      <c r="AF92" s="42">
        <f t="shared" si="36"/>
        <v>0</v>
      </c>
      <c r="AG92" s="43">
        <f t="shared" si="37"/>
        <v>0</v>
      </c>
      <c r="AH92" s="43">
        <f t="shared" si="38"/>
        <v>0</v>
      </c>
      <c r="AI92" s="43">
        <f t="shared" si="39"/>
        <v>0</v>
      </c>
      <c r="AJ92" s="42">
        <f t="shared" si="40"/>
        <v>0</v>
      </c>
      <c r="AK92" s="43">
        <f t="shared" si="41"/>
        <v>0</v>
      </c>
      <c r="AL92" s="43">
        <f t="shared" si="42"/>
        <v>0</v>
      </c>
      <c r="AM92" s="43">
        <f t="shared" si="43"/>
        <v>0</v>
      </c>
      <c r="AN92" s="42">
        <f t="shared" si="44"/>
        <v>198808</v>
      </c>
      <c r="AO92" s="43">
        <f t="shared" si="45"/>
        <v>0.8722504230118443</v>
      </c>
      <c r="AP92" s="43">
        <f t="shared" si="46"/>
        <v>1.0309999999999999</v>
      </c>
      <c r="AQ92" s="43">
        <f t="shared" si="47"/>
        <v>1.1819999999999999</v>
      </c>
    </row>
    <row r="93" spans="1:43" ht="15" customHeight="1" x14ac:dyDescent="0.25">
      <c r="A93" s="22" t="s">
        <v>257</v>
      </c>
      <c r="B93" s="22">
        <v>110</v>
      </c>
      <c r="C93" s="22" t="s">
        <v>607</v>
      </c>
      <c r="D93" s="22" t="s">
        <v>606</v>
      </c>
      <c r="E93" s="22" t="s">
        <v>320</v>
      </c>
      <c r="F93" s="22" t="s">
        <v>269</v>
      </c>
      <c r="G93" s="22" t="s">
        <v>926</v>
      </c>
      <c r="H93" s="23" t="s">
        <v>968</v>
      </c>
      <c r="I93" s="36">
        <v>291615</v>
      </c>
      <c r="J93" s="37">
        <v>0.86789431545236184</v>
      </c>
      <c r="K93" s="37">
        <v>1.0840000000000001</v>
      </c>
      <c r="L93" s="38">
        <v>1.2490000000000001</v>
      </c>
      <c r="M93" s="36">
        <v>270059</v>
      </c>
      <c r="N93" s="37">
        <v>0.83478260869565224</v>
      </c>
      <c r="O93" s="37">
        <v>1.056</v>
      </c>
      <c r="P93" s="38">
        <v>1.2649999999999999</v>
      </c>
      <c r="Q93" s="22" t="s">
        <v>523</v>
      </c>
      <c r="S93" s="38"/>
      <c r="T93" s="42">
        <f t="shared" si="24"/>
        <v>0</v>
      </c>
      <c r="U93" s="43">
        <f t="shared" si="48"/>
        <v>0</v>
      </c>
      <c r="V93" s="43">
        <f t="shared" si="26"/>
        <v>0</v>
      </c>
      <c r="W93" s="43">
        <f t="shared" si="27"/>
        <v>0</v>
      </c>
      <c r="X93" s="42">
        <f t="shared" si="28"/>
        <v>270059</v>
      </c>
      <c r="Y93" s="43">
        <f t="shared" si="29"/>
        <v>0.83478260869565224</v>
      </c>
      <c r="Z93" s="43">
        <f t="shared" si="30"/>
        <v>1.056</v>
      </c>
      <c r="AA93" s="43">
        <f t="shared" si="31"/>
        <v>1.2649999999999999</v>
      </c>
      <c r="AB93" s="42">
        <f t="shared" si="32"/>
        <v>0</v>
      </c>
      <c r="AC93" s="43">
        <f t="shared" si="33"/>
        <v>0</v>
      </c>
      <c r="AD93" s="43">
        <f t="shared" si="34"/>
        <v>0</v>
      </c>
      <c r="AE93" s="43">
        <f t="shared" si="35"/>
        <v>0</v>
      </c>
      <c r="AF93" s="42">
        <f t="shared" si="36"/>
        <v>0</v>
      </c>
      <c r="AG93" s="43">
        <f t="shared" si="37"/>
        <v>0</v>
      </c>
      <c r="AH93" s="43">
        <f t="shared" si="38"/>
        <v>0</v>
      </c>
      <c r="AI93" s="43">
        <f t="shared" si="39"/>
        <v>0</v>
      </c>
      <c r="AJ93" s="42">
        <f t="shared" si="40"/>
        <v>0</v>
      </c>
      <c r="AK93" s="43">
        <f t="shared" si="41"/>
        <v>0</v>
      </c>
      <c r="AL93" s="43">
        <f t="shared" si="42"/>
        <v>0</v>
      </c>
      <c r="AM93" s="43">
        <f t="shared" si="43"/>
        <v>0</v>
      </c>
      <c r="AN93" s="42">
        <f t="shared" si="44"/>
        <v>270059</v>
      </c>
      <c r="AO93" s="43">
        <f t="shared" si="45"/>
        <v>0.83478260869565224</v>
      </c>
      <c r="AP93" s="43">
        <f t="shared" si="46"/>
        <v>1.056</v>
      </c>
      <c r="AQ93" s="43">
        <f t="shared" si="47"/>
        <v>1.2649999999999999</v>
      </c>
    </row>
    <row r="94" spans="1:43" ht="15" customHeight="1" x14ac:dyDescent="0.25">
      <c r="A94" s="22" t="s">
        <v>238</v>
      </c>
      <c r="B94" s="22">
        <v>111</v>
      </c>
      <c r="C94" s="22" t="s">
        <v>906</v>
      </c>
      <c r="D94" s="22" t="s">
        <v>905</v>
      </c>
      <c r="E94" s="22" t="s">
        <v>320</v>
      </c>
      <c r="F94" s="22" t="s">
        <v>269</v>
      </c>
      <c r="G94" s="22" t="s">
        <v>929</v>
      </c>
      <c r="H94" s="23" t="s">
        <v>968</v>
      </c>
      <c r="I94" s="36">
        <v>1378826</v>
      </c>
      <c r="J94" s="37">
        <v>0.86897717666948437</v>
      </c>
      <c r="K94" s="37">
        <v>1.028</v>
      </c>
      <c r="L94" s="38">
        <v>1.1830000000000001</v>
      </c>
      <c r="M94" s="36">
        <v>1274963</v>
      </c>
      <c r="N94" s="37">
        <v>0.86711522287636655</v>
      </c>
      <c r="O94" s="37">
        <v>1.0309999999999999</v>
      </c>
      <c r="P94" s="38">
        <v>1.1890000000000001</v>
      </c>
      <c r="Q94" s="22" t="s">
        <v>525</v>
      </c>
      <c r="S94" s="38"/>
      <c r="T94" s="42">
        <f t="shared" si="24"/>
        <v>1274963</v>
      </c>
      <c r="U94" s="43">
        <f t="shared" si="48"/>
        <v>0.86711522287636655</v>
      </c>
      <c r="V94" s="43">
        <f t="shared" si="26"/>
        <v>1.0309999999999999</v>
      </c>
      <c r="W94" s="43">
        <f t="shared" si="27"/>
        <v>1.1890000000000001</v>
      </c>
      <c r="X94" s="42">
        <f t="shared" si="28"/>
        <v>1274963</v>
      </c>
      <c r="Y94" s="43">
        <f t="shared" si="29"/>
        <v>0.86711522287636655</v>
      </c>
      <c r="Z94" s="43">
        <f t="shared" si="30"/>
        <v>1.0309999999999999</v>
      </c>
      <c r="AA94" s="43">
        <f t="shared" si="31"/>
        <v>1.1890000000000001</v>
      </c>
      <c r="AB94" s="42">
        <f t="shared" si="32"/>
        <v>0</v>
      </c>
      <c r="AC94" s="43">
        <f t="shared" si="33"/>
        <v>0</v>
      </c>
      <c r="AD94" s="43">
        <f t="shared" si="34"/>
        <v>0</v>
      </c>
      <c r="AE94" s="43">
        <f t="shared" si="35"/>
        <v>0</v>
      </c>
      <c r="AF94" s="42">
        <f t="shared" si="36"/>
        <v>0</v>
      </c>
      <c r="AG94" s="43">
        <f t="shared" si="37"/>
        <v>0</v>
      </c>
      <c r="AH94" s="43">
        <f t="shared" si="38"/>
        <v>0</v>
      </c>
      <c r="AI94" s="43">
        <f t="shared" si="39"/>
        <v>0</v>
      </c>
      <c r="AJ94" s="42">
        <f t="shared" si="40"/>
        <v>1274963</v>
      </c>
      <c r="AK94" s="43">
        <f t="shared" si="41"/>
        <v>0.86711522287636655</v>
      </c>
      <c r="AL94" s="43">
        <f t="shared" si="42"/>
        <v>1.0309999999999999</v>
      </c>
      <c r="AM94" s="43">
        <f t="shared" si="43"/>
        <v>1.1890000000000001</v>
      </c>
      <c r="AN94" s="42">
        <f t="shared" si="44"/>
        <v>1274963</v>
      </c>
      <c r="AO94" s="43">
        <f t="shared" si="45"/>
        <v>0.86711522287636655</v>
      </c>
      <c r="AP94" s="43">
        <f t="shared" si="46"/>
        <v>1.0309999999999999</v>
      </c>
      <c r="AQ94" s="43">
        <f t="shared" si="47"/>
        <v>1.1890000000000001</v>
      </c>
    </row>
    <row r="95" spans="1:43" ht="15" customHeight="1" x14ac:dyDescent="0.25">
      <c r="A95" s="22" t="s">
        <v>225</v>
      </c>
      <c r="B95" s="22">
        <v>113</v>
      </c>
      <c r="C95" s="22" t="s">
        <v>609</v>
      </c>
      <c r="D95" s="22" t="s">
        <v>608</v>
      </c>
      <c r="E95" s="22" t="s">
        <v>610</v>
      </c>
      <c r="F95" s="22" t="s">
        <v>269</v>
      </c>
      <c r="G95" s="22" t="s">
        <v>929</v>
      </c>
      <c r="H95" s="23" t="s">
        <v>968</v>
      </c>
      <c r="I95" s="36">
        <v>15572</v>
      </c>
      <c r="J95" s="37" t="s">
        <v>980</v>
      </c>
      <c r="K95" s="37">
        <v>0</v>
      </c>
      <c r="L95" s="38">
        <v>0</v>
      </c>
      <c r="M95" s="36">
        <v>14029</v>
      </c>
      <c r="N95" s="37" t="s">
        <v>980</v>
      </c>
      <c r="O95" s="37">
        <v>0</v>
      </c>
      <c r="P95" s="38">
        <v>0</v>
      </c>
      <c r="Q95" s="22" t="s">
        <v>407</v>
      </c>
      <c r="S95" s="38"/>
      <c r="T95" s="42">
        <f t="shared" si="24"/>
        <v>14029</v>
      </c>
      <c r="U95" s="43" t="str">
        <f t="shared" si="48"/>
        <v/>
      </c>
      <c r="V95" s="43">
        <f t="shared" si="26"/>
        <v>0</v>
      </c>
      <c r="W95" s="43">
        <f t="shared" si="27"/>
        <v>0</v>
      </c>
      <c r="X95" s="42">
        <f t="shared" si="28"/>
        <v>14029</v>
      </c>
      <c r="Y95" s="43" t="str">
        <f t="shared" si="29"/>
        <v/>
      </c>
      <c r="Z95" s="43">
        <f t="shared" si="30"/>
        <v>0</v>
      </c>
      <c r="AA95" s="43">
        <f t="shared" si="31"/>
        <v>0</v>
      </c>
      <c r="AB95" s="42">
        <f t="shared" si="32"/>
        <v>14029</v>
      </c>
      <c r="AC95" s="43" t="str">
        <f t="shared" si="33"/>
        <v/>
      </c>
      <c r="AD95" s="43">
        <f t="shared" si="34"/>
        <v>0</v>
      </c>
      <c r="AE95" s="43">
        <f t="shared" si="35"/>
        <v>0</v>
      </c>
      <c r="AF95" s="42">
        <f t="shared" si="36"/>
        <v>14029</v>
      </c>
      <c r="AG95" s="43" t="str">
        <f t="shared" si="37"/>
        <v/>
      </c>
      <c r="AH95" s="43">
        <f t="shared" si="38"/>
        <v>0</v>
      </c>
      <c r="AI95" s="43">
        <f t="shared" si="39"/>
        <v>0</v>
      </c>
      <c r="AJ95" s="42">
        <f t="shared" si="40"/>
        <v>0</v>
      </c>
      <c r="AK95" s="43">
        <f t="shared" si="41"/>
        <v>0</v>
      </c>
      <c r="AL95" s="43">
        <f t="shared" si="42"/>
        <v>0</v>
      </c>
      <c r="AM95" s="43">
        <f t="shared" si="43"/>
        <v>0</v>
      </c>
      <c r="AN95" s="42">
        <f t="shared" si="44"/>
        <v>0</v>
      </c>
      <c r="AO95" s="43">
        <f t="shared" si="45"/>
        <v>0</v>
      </c>
      <c r="AP95" s="43">
        <f t="shared" si="46"/>
        <v>0</v>
      </c>
      <c r="AQ95" s="43">
        <f t="shared" si="47"/>
        <v>0</v>
      </c>
    </row>
    <row r="96" spans="1:43" ht="15" customHeight="1" x14ac:dyDescent="0.25">
      <c r="A96" s="22" t="s">
        <v>176</v>
      </c>
      <c r="B96" s="22">
        <v>117</v>
      </c>
      <c r="C96" s="22" t="s">
        <v>612</v>
      </c>
      <c r="D96" s="22" t="s">
        <v>611</v>
      </c>
      <c r="E96" s="22" t="s">
        <v>551</v>
      </c>
      <c r="F96" s="22" t="s">
        <v>269</v>
      </c>
      <c r="G96" s="22" t="s">
        <v>929</v>
      </c>
      <c r="H96" s="23" t="s">
        <v>968</v>
      </c>
      <c r="I96" s="36">
        <v>10065</v>
      </c>
      <c r="J96" s="37" t="s">
        <v>980</v>
      </c>
      <c r="K96" s="37">
        <v>0</v>
      </c>
      <c r="L96" s="38">
        <v>0</v>
      </c>
      <c r="M96" s="36">
        <v>10102</v>
      </c>
      <c r="N96" s="37" t="s">
        <v>980</v>
      </c>
      <c r="O96" s="37">
        <v>0</v>
      </c>
      <c r="P96" s="38">
        <v>0</v>
      </c>
      <c r="Q96" s="22" t="s">
        <v>527</v>
      </c>
      <c r="S96" s="38"/>
      <c r="T96" s="42">
        <f t="shared" si="24"/>
        <v>10102</v>
      </c>
      <c r="U96" s="43" t="str">
        <f t="shared" si="48"/>
        <v/>
      </c>
      <c r="V96" s="43">
        <f t="shared" si="26"/>
        <v>0</v>
      </c>
      <c r="W96" s="43">
        <f t="shared" si="27"/>
        <v>0</v>
      </c>
      <c r="X96" s="42">
        <f t="shared" si="28"/>
        <v>10102</v>
      </c>
      <c r="Y96" s="43" t="str">
        <f t="shared" si="29"/>
        <v/>
      </c>
      <c r="Z96" s="43">
        <f t="shared" si="30"/>
        <v>0</v>
      </c>
      <c r="AA96" s="43">
        <f t="shared" si="31"/>
        <v>0</v>
      </c>
      <c r="AB96" s="42">
        <f t="shared" si="32"/>
        <v>10102</v>
      </c>
      <c r="AC96" s="43" t="str">
        <f t="shared" si="33"/>
        <v/>
      </c>
      <c r="AD96" s="43">
        <f t="shared" si="34"/>
        <v>0</v>
      </c>
      <c r="AE96" s="43">
        <f t="shared" si="35"/>
        <v>0</v>
      </c>
      <c r="AF96" s="42">
        <f t="shared" si="36"/>
        <v>10102</v>
      </c>
      <c r="AG96" s="43" t="str">
        <f t="shared" si="37"/>
        <v/>
      </c>
      <c r="AH96" s="43">
        <f t="shared" si="38"/>
        <v>0</v>
      </c>
      <c r="AI96" s="43">
        <f t="shared" si="39"/>
        <v>0</v>
      </c>
      <c r="AJ96" s="42">
        <f t="shared" si="40"/>
        <v>0</v>
      </c>
      <c r="AK96" s="43">
        <f t="shared" si="41"/>
        <v>0</v>
      </c>
      <c r="AL96" s="43">
        <f t="shared" si="42"/>
        <v>0</v>
      </c>
      <c r="AM96" s="43">
        <f t="shared" si="43"/>
        <v>0</v>
      </c>
      <c r="AN96" s="42">
        <f t="shared" si="44"/>
        <v>0</v>
      </c>
      <c r="AO96" s="43">
        <f t="shared" si="45"/>
        <v>0</v>
      </c>
      <c r="AP96" s="43">
        <f t="shared" si="46"/>
        <v>0</v>
      </c>
      <c r="AQ96" s="43">
        <f t="shared" si="47"/>
        <v>0</v>
      </c>
    </row>
    <row r="97" spans="1:43" ht="15" customHeight="1" x14ac:dyDescent="0.25">
      <c r="A97" s="22" t="s">
        <v>76</v>
      </c>
      <c r="B97" s="22">
        <v>118</v>
      </c>
      <c r="C97" s="22" t="s">
        <v>828</v>
      </c>
      <c r="D97" s="22" t="s">
        <v>827</v>
      </c>
      <c r="E97" s="22" t="s">
        <v>829</v>
      </c>
      <c r="F97" s="22" t="s">
        <v>942</v>
      </c>
      <c r="G97" s="22" t="s">
        <v>932</v>
      </c>
      <c r="H97" s="23" t="s">
        <v>969</v>
      </c>
      <c r="I97" s="36">
        <v>21346052</v>
      </c>
      <c r="J97" s="37">
        <v>0.87322768974145115</v>
      </c>
      <c r="K97" s="37">
        <v>1.0469999999999999</v>
      </c>
      <c r="L97" s="38">
        <v>1.1990000000000001</v>
      </c>
      <c r="M97" s="36">
        <v>20177040</v>
      </c>
      <c r="N97" s="37">
        <v>0.85808580858085814</v>
      </c>
      <c r="O97" s="37">
        <v>1.04</v>
      </c>
      <c r="P97" s="38">
        <v>1.212</v>
      </c>
      <c r="Q97" s="22" t="s">
        <v>530</v>
      </c>
      <c r="S97" s="38"/>
      <c r="T97" s="42">
        <f t="shared" si="24"/>
        <v>0</v>
      </c>
      <c r="U97" s="43">
        <f t="shared" si="48"/>
        <v>0</v>
      </c>
      <c r="V97" s="43">
        <f t="shared" si="26"/>
        <v>0</v>
      </c>
      <c r="W97" s="43">
        <f t="shared" si="27"/>
        <v>0</v>
      </c>
      <c r="X97" s="42">
        <f t="shared" si="28"/>
        <v>0</v>
      </c>
      <c r="Y97" s="43">
        <f t="shared" si="29"/>
        <v>0</v>
      </c>
      <c r="Z97" s="43">
        <f t="shared" si="30"/>
        <v>0</v>
      </c>
      <c r="AA97" s="43">
        <f t="shared" si="31"/>
        <v>0</v>
      </c>
      <c r="AB97" s="42">
        <f t="shared" si="32"/>
        <v>0</v>
      </c>
      <c r="AC97" s="43">
        <f t="shared" si="33"/>
        <v>0</v>
      </c>
      <c r="AD97" s="43">
        <f t="shared" si="34"/>
        <v>0</v>
      </c>
      <c r="AE97" s="43">
        <f t="shared" si="35"/>
        <v>0</v>
      </c>
      <c r="AF97" s="42">
        <f t="shared" si="36"/>
        <v>0</v>
      </c>
      <c r="AG97" s="43">
        <f t="shared" si="37"/>
        <v>0</v>
      </c>
      <c r="AH97" s="43">
        <f t="shared" si="38"/>
        <v>0</v>
      </c>
      <c r="AI97" s="43">
        <f t="shared" si="39"/>
        <v>0</v>
      </c>
      <c r="AJ97" s="42">
        <f t="shared" si="40"/>
        <v>0</v>
      </c>
      <c r="AK97" s="43">
        <f t="shared" si="41"/>
        <v>0</v>
      </c>
      <c r="AL97" s="43">
        <f t="shared" si="42"/>
        <v>0</v>
      </c>
      <c r="AM97" s="43">
        <f t="shared" si="43"/>
        <v>0</v>
      </c>
      <c r="AN97" s="42">
        <f t="shared" si="44"/>
        <v>0</v>
      </c>
      <c r="AO97" s="43">
        <f t="shared" si="45"/>
        <v>0</v>
      </c>
      <c r="AP97" s="43">
        <f t="shared" si="46"/>
        <v>0</v>
      </c>
      <c r="AQ97" s="43">
        <f t="shared" si="47"/>
        <v>0</v>
      </c>
    </row>
    <row r="98" spans="1:43" ht="15" customHeight="1" x14ac:dyDescent="0.25">
      <c r="A98" s="22" t="s">
        <v>27</v>
      </c>
      <c r="B98" s="22">
        <v>120</v>
      </c>
      <c r="C98" s="22" t="s">
        <v>803</v>
      </c>
      <c r="D98" s="22" t="s">
        <v>802</v>
      </c>
      <c r="E98" s="22" t="s">
        <v>804</v>
      </c>
      <c r="F98" s="22" t="s">
        <v>269</v>
      </c>
      <c r="G98" s="22" t="s">
        <v>929</v>
      </c>
      <c r="H98" s="23" t="s">
        <v>968</v>
      </c>
      <c r="I98" s="36">
        <v>397182</v>
      </c>
      <c r="J98" s="37">
        <v>1.0503909643788012</v>
      </c>
      <c r="K98" s="37">
        <v>1.2090000000000001</v>
      </c>
      <c r="L98" s="38">
        <v>1.151</v>
      </c>
      <c r="M98" s="36">
        <v>356350</v>
      </c>
      <c r="N98" s="37">
        <v>1.0520833333333335</v>
      </c>
      <c r="O98" s="37">
        <v>1.212</v>
      </c>
      <c r="P98" s="38">
        <v>1.1519999999999999</v>
      </c>
      <c r="Q98" s="22" t="s">
        <v>533</v>
      </c>
      <c r="S98" s="38"/>
      <c r="T98" s="42">
        <f t="shared" si="24"/>
        <v>356350</v>
      </c>
      <c r="U98" s="43">
        <f t="shared" si="48"/>
        <v>1.0520833333333335</v>
      </c>
      <c r="V98" s="43">
        <f t="shared" si="26"/>
        <v>1.212</v>
      </c>
      <c r="W98" s="43">
        <f t="shared" si="27"/>
        <v>1.1519999999999999</v>
      </c>
      <c r="X98" s="42">
        <f t="shared" si="28"/>
        <v>356350</v>
      </c>
      <c r="Y98" s="43">
        <f t="shared" si="29"/>
        <v>1.0520833333333335</v>
      </c>
      <c r="Z98" s="43">
        <f t="shared" si="30"/>
        <v>1.212</v>
      </c>
      <c r="AA98" s="43">
        <f t="shared" si="31"/>
        <v>1.1519999999999999</v>
      </c>
      <c r="AB98" s="42">
        <f t="shared" si="32"/>
        <v>356350</v>
      </c>
      <c r="AC98" s="43">
        <f t="shared" si="33"/>
        <v>1.0520833333333335</v>
      </c>
      <c r="AD98" s="43">
        <f t="shared" si="34"/>
        <v>1.212</v>
      </c>
      <c r="AE98" s="43">
        <f t="shared" si="35"/>
        <v>1.1519999999999999</v>
      </c>
      <c r="AF98" s="42">
        <f t="shared" si="36"/>
        <v>356350</v>
      </c>
      <c r="AG98" s="43">
        <f t="shared" si="37"/>
        <v>1.0520833333333335</v>
      </c>
      <c r="AH98" s="43">
        <f t="shared" si="38"/>
        <v>1.212</v>
      </c>
      <c r="AI98" s="43">
        <f t="shared" si="39"/>
        <v>1.1519999999999999</v>
      </c>
      <c r="AJ98" s="42">
        <f t="shared" si="40"/>
        <v>0</v>
      </c>
      <c r="AK98" s="43">
        <f t="shared" si="41"/>
        <v>0</v>
      </c>
      <c r="AL98" s="43">
        <f t="shared" si="42"/>
        <v>0</v>
      </c>
      <c r="AM98" s="43">
        <f t="shared" si="43"/>
        <v>0</v>
      </c>
      <c r="AN98" s="42">
        <f t="shared" si="44"/>
        <v>0</v>
      </c>
      <c r="AO98" s="43">
        <f t="shared" si="45"/>
        <v>0</v>
      </c>
      <c r="AP98" s="43">
        <f t="shared" si="46"/>
        <v>0</v>
      </c>
      <c r="AQ98" s="43">
        <f t="shared" si="47"/>
        <v>0</v>
      </c>
    </row>
    <row r="99" spans="1:43" ht="15" customHeight="1" x14ac:dyDescent="0.25">
      <c r="A99" s="22" t="s">
        <v>56</v>
      </c>
      <c r="B99" s="22">
        <v>121</v>
      </c>
      <c r="C99" s="22" t="s">
        <v>615</v>
      </c>
      <c r="D99" s="22" t="s">
        <v>614</v>
      </c>
      <c r="E99" s="22" t="s">
        <v>616</v>
      </c>
      <c r="F99" s="22" t="s">
        <v>269</v>
      </c>
      <c r="G99" s="22" t="s">
        <v>929</v>
      </c>
      <c r="H99" s="23" t="s">
        <v>968</v>
      </c>
      <c r="I99" s="36">
        <v>1042671</v>
      </c>
      <c r="J99" s="37">
        <v>0.9838854073410922</v>
      </c>
      <c r="K99" s="37">
        <v>1.099</v>
      </c>
      <c r="L99" s="38">
        <v>1.117</v>
      </c>
      <c r="M99" s="36">
        <v>926695</v>
      </c>
      <c r="N99" s="37">
        <v>0.96899911426040752</v>
      </c>
      <c r="O99" s="37">
        <v>1.0940000000000001</v>
      </c>
      <c r="P99" s="38">
        <v>1.129</v>
      </c>
      <c r="Q99" s="22" t="s">
        <v>661</v>
      </c>
      <c r="S99" s="38"/>
      <c r="T99" s="42">
        <f t="shared" si="24"/>
        <v>926695</v>
      </c>
      <c r="U99" s="43">
        <f t="shared" si="48"/>
        <v>0.96899911426040752</v>
      </c>
      <c r="V99" s="43">
        <f t="shared" si="26"/>
        <v>1.0940000000000001</v>
      </c>
      <c r="W99" s="43">
        <f t="shared" si="27"/>
        <v>1.129</v>
      </c>
      <c r="X99" s="42">
        <f t="shared" si="28"/>
        <v>926695</v>
      </c>
      <c r="Y99" s="43">
        <f t="shared" si="29"/>
        <v>0.96899911426040752</v>
      </c>
      <c r="Z99" s="43">
        <f t="shared" si="30"/>
        <v>1.0940000000000001</v>
      </c>
      <c r="AA99" s="43">
        <f t="shared" si="31"/>
        <v>1.129</v>
      </c>
      <c r="AB99" s="42">
        <f t="shared" si="32"/>
        <v>0</v>
      </c>
      <c r="AC99" s="43">
        <f t="shared" si="33"/>
        <v>0</v>
      </c>
      <c r="AD99" s="43">
        <f t="shared" si="34"/>
        <v>0</v>
      </c>
      <c r="AE99" s="43">
        <f t="shared" si="35"/>
        <v>0</v>
      </c>
      <c r="AF99" s="42">
        <f t="shared" si="36"/>
        <v>0</v>
      </c>
      <c r="AG99" s="43">
        <f t="shared" si="37"/>
        <v>0</v>
      </c>
      <c r="AH99" s="43">
        <f t="shared" si="38"/>
        <v>0</v>
      </c>
      <c r="AI99" s="43">
        <f t="shared" si="39"/>
        <v>0</v>
      </c>
      <c r="AJ99" s="42">
        <f t="shared" si="40"/>
        <v>926695</v>
      </c>
      <c r="AK99" s="43">
        <f t="shared" si="41"/>
        <v>0.96899911426040752</v>
      </c>
      <c r="AL99" s="43">
        <f t="shared" si="42"/>
        <v>1.0940000000000001</v>
      </c>
      <c r="AM99" s="43">
        <f t="shared" si="43"/>
        <v>1.129</v>
      </c>
      <c r="AN99" s="42">
        <f t="shared" si="44"/>
        <v>926695</v>
      </c>
      <c r="AO99" s="43">
        <f t="shared" si="45"/>
        <v>0.96899911426040752</v>
      </c>
      <c r="AP99" s="43">
        <f t="shared" si="46"/>
        <v>1.0940000000000001</v>
      </c>
      <c r="AQ99" s="43">
        <f t="shared" si="47"/>
        <v>1.129</v>
      </c>
    </row>
    <row r="100" spans="1:43" ht="15" customHeight="1" x14ac:dyDescent="0.25">
      <c r="A100" s="22" t="s">
        <v>111</v>
      </c>
      <c r="B100" s="22">
        <v>196</v>
      </c>
      <c r="C100" s="22" t="s">
        <v>831</v>
      </c>
      <c r="D100" s="22" t="s">
        <v>830</v>
      </c>
      <c r="E100" s="22" t="s">
        <v>448</v>
      </c>
      <c r="F100" s="22" t="s">
        <v>942</v>
      </c>
      <c r="G100" s="22" t="s">
        <v>929</v>
      </c>
      <c r="H100" s="23" t="s">
        <v>969</v>
      </c>
      <c r="I100" s="36">
        <v>1052681</v>
      </c>
      <c r="J100" s="37">
        <v>1.030392156862745</v>
      </c>
      <c r="K100" s="37">
        <v>1.0509999999999999</v>
      </c>
      <c r="L100" s="38">
        <v>1.02</v>
      </c>
      <c r="M100" s="36">
        <v>916637</v>
      </c>
      <c r="N100" s="37">
        <v>1.030362389813908</v>
      </c>
      <c r="O100" s="37">
        <v>1.052</v>
      </c>
      <c r="P100" s="38">
        <v>1.0209999999999999</v>
      </c>
      <c r="Q100" s="22" t="s">
        <v>536</v>
      </c>
      <c r="S100" s="38"/>
      <c r="T100" s="42">
        <f t="shared" si="24"/>
        <v>0</v>
      </c>
      <c r="U100" s="43">
        <f t="shared" si="48"/>
        <v>0</v>
      </c>
      <c r="V100" s="43">
        <f t="shared" si="26"/>
        <v>0</v>
      </c>
      <c r="W100" s="43">
        <f t="shared" si="27"/>
        <v>0</v>
      </c>
      <c r="X100" s="42">
        <f t="shared" si="28"/>
        <v>0</v>
      </c>
      <c r="Y100" s="43">
        <f t="shared" si="29"/>
        <v>0</v>
      </c>
      <c r="Z100" s="43">
        <f t="shared" si="30"/>
        <v>0</v>
      </c>
      <c r="AA100" s="43">
        <f t="shared" si="31"/>
        <v>0</v>
      </c>
      <c r="AB100" s="42">
        <f t="shared" si="32"/>
        <v>0</v>
      </c>
      <c r="AC100" s="43">
        <f t="shared" si="33"/>
        <v>0</v>
      </c>
      <c r="AD100" s="43">
        <f t="shared" si="34"/>
        <v>0</v>
      </c>
      <c r="AE100" s="43">
        <f t="shared" si="35"/>
        <v>0</v>
      </c>
      <c r="AF100" s="42">
        <f t="shared" si="36"/>
        <v>0</v>
      </c>
      <c r="AG100" s="43">
        <f t="shared" si="37"/>
        <v>0</v>
      </c>
      <c r="AH100" s="43">
        <f t="shared" si="38"/>
        <v>0</v>
      </c>
      <c r="AI100" s="43">
        <f t="shared" si="39"/>
        <v>0</v>
      </c>
      <c r="AJ100" s="42">
        <f t="shared" si="40"/>
        <v>0</v>
      </c>
      <c r="AK100" s="43">
        <f t="shared" si="41"/>
        <v>0</v>
      </c>
      <c r="AL100" s="43">
        <f t="shared" si="42"/>
        <v>0</v>
      </c>
      <c r="AM100" s="43">
        <f t="shared" si="43"/>
        <v>0</v>
      </c>
      <c r="AN100" s="42">
        <f t="shared" si="44"/>
        <v>0</v>
      </c>
      <c r="AO100" s="43">
        <f t="shared" si="45"/>
        <v>0</v>
      </c>
      <c r="AP100" s="43">
        <f t="shared" si="46"/>
        <v>0</v>
      </c>
      <c r="AQ100" s="43">
        <f t="shared" si="47"/>
        <v>0</v>
      </c>
    </row>
    <row r="101" spans="1:43" ht="15" customHeight="1" x14ac:dyDescent="0.25">
      <c r="A101" s="22" t="s">
        <v>223</v>
      </c>
      <c r="B101" s="22">
        <v>264</v>
      </c>
      <c r="C101" s="22" t="s">
        <v>342</v>
      </c>
      <c r="D101" s="22" t="s">
        <v>342</v>
      </c>
      <c r="E101" s="22" t="s">
        <v>274</v>
      </c>
      <c r="F101" s="22" t="s">
        <v>942</v>
      </c>
      <c r="G101" s="22" t="s">
        <v>926</v>
      </c>
      <c r="H101" s="23" t="s">
        <v>969</v>
      </c>
      <c r="I101" s="36">
        <v>54062</v>
      </c>
      <c r="J101" s="37">
        <v>1.149436090225564</v>
      </c>
      <c r="K101" s="37">
        <v>1.2230000000000001</v>
      </c>
      <c r="L101" s="38">
        <v>1.0640000000000001</v>
      </c>
      <c r="M101" s="36">
        <v>55607</v>
      </c>
      <c r="N101" s="37">
        <v>1.0991580916744621</v>
      </c>
      <c r="O101" s="37">
        <v>1.175</v>
      </c>
      <c r="P101" s="38">
        <v>1.069</v>
      </c>
      <c r="Q101" s="22" t="s">
        <v>539</v>
      </c>
      <c r="S101" s="38"/>
      <c r="T101" s="42">
        <f t="shared" si="24"/>
        <v>0</v>
      </c>
      <c r="U101" s="43">
        <f t="shared" si="48"/>
        <v>0</v>
      </c>
      <c r="V101" s="43">
        <f t="shared" si="26"/>
        <v>0</v>
      </c>
      <c r="W101" s="43">
        <f t="shared" si="27"/>
        <v>0</v>
      </c>
      <c r="X101" s="42">
        <f t="shared" si="28"/>
        <v>0</v>
      </c>
      <c r="Y101" s="43">
        <f t="shared" si="29"/>
        <v>0</v>
      </c>
      <c r="Z101" s="43">
        <f t="shared" si="30"/>
        <v>0</v>
      </c>
      <c r="AA101" s="43">
        <f t="shared" si="31"/>
        <v>0</v>
      </c>
      <c r="AB101" s="42">
        <f t="shared" si="32"/>
        <v>0</v>
      </c>
      <c r="AC101" s="43">
        <f t="shared" si="33"/>
        <v>0</v>
      </c>
      <c r="AD101" s="43">
        <f t="shared" si="34"/>
        <v>0</v>
      </c>
      <c r="AE101" s="43">
        <f t="shared" si="35"/>
        <v>0</v>
      </c>
      <c r="AF101" s="42">
        <f t="shared" si="36"/>
        <v>0</v>
      </c>
      <c r="AG101" s="43">
        <f t="shared" si="37"/>
        <v>0</v>
      </c>
      <c r="AH101" s="43">
        <f t="shared" si="38"/>
        <v>0</v>
      </c>
      <c r="AI101" s="43">
        <f t="shared" si="39"/>
        <v>0</v>
      </c>
      <c r="AJ101" s="42">
        <f t="shared" si="40"/>
        <v>0</v>
      </c>
      <c r="AK101" s="43">
        <f t="shared" si="41"/>
        <v>0</v>
      </c>
      <c r="AL101" s="43">
        <f t="shared" si="42"/>
        <v>0</v>
      </c>
      <c r="AM101" s="43">
        <f t="shared" si="43"/>
        <v>0</v>
      </c>
      <c r="AN101" s="42">
        <f t="shared" si="44"/>
        <v>0</v>
      </c>
      <c r="AO101" s="43">
        <f t="shared" si="45"/>
        <v>0</v>
      </c>
      <c r="AP101" s="43">
        <f t="shared" si="46"/>
        <v>0</v>
      </c>
      <c r="AQ101" s="43">
        <f t="shared" si="47"/>
        <v>0</v>
      </c>
    </row>
    <row r="102" spans="1:43" ht="15" customHeight="1" x14ac:dyDescent="0.25">
      <c r="A102" s="22" t="s">
        <v>39</v>
      </c>
      <c r="B102" s="22">
        <v>123</v>
      </c>
      <c r="C102" s="22" t="s">
        <v>270</v>
      </c>
      <c r="D102" s="22" t="s">
        <v>270</v>
      </c>
      <c r="E102" s="22" t="s">
        <v>271</v>
      </c>
      <c r="F102" s="22" t="s">
        <v>269</v>
      </c>
      <c r="G102" s="22" t="s">
        <v>929</v>
      </c>
      <c r="H102" s="23" t="s">
        <v>968</v>
      </c>
      <c r="I102" s="36">
        <v>477245</v>
      </c>
      <c r="J102" s="37">
        <v>0.97895622895622902</v>
      </c>
      <c r="K102" s="37">
        <v>1.163</v>
      </c>
      <c r="L102" s="38">
        <v>1.1879999999999999</v>
      </c>
      <c r="M102" s="36">
        <v>433128</v>
      </c>
      <c r="N102" s="37">
        <v>0.97157190635451507</v>
      </c>
      <c r="O102" s="37">
        <v>1.1619999999999999</v>
      </c>
      <c r="P102" s="38">
        <v>1.196</v>
      </c>
      <c r="Q102" s="22" t="s">
        <v>542</v>
      </c>
      <c r="S102" s="38"/>
      <c r="T102" s="42">
        <f t="shared" si="24"/>
        <v>433128</v>
      </c>
      <c r="U102" s="43">
        <f t="shared" si="48"/>
        <v>0.97157190635451507</v>
      </c>
      <c r="V102" s="43">
        <f t="shared" si="26"/>
        <v>1.1619999999999999</v>
      </c>
      <c r="W102" s="43">
        <f t="shared" si="27"/>
        <v>1.196</v>
      </c>
      <c r="X102" s="42">
        <f t="shared" si="28"/>
        <v>433128</v>
      </c>
      <c r="Y102" s="43">
        <f t="shared" si="29"/>
        <v>0.97157190635451507</v>
      </c>
      <c r="Z102" s="43">
        <f t="shared" si="30"/>
        <v>1.1619999999999999</v>
      </c>
      <c r="AA102" s="43">
        <f t="shared" si="31"/>
        <v>1.196</v>
      </c>
      <c r="AB102" s="42">
        <f t="shared" si="32"/>
        <v>0</v>
      </c>
      <c r="AC102" s="43">
        <f t="shared" si="33"/>
        <v>0</v>
      </c>
      <c r="AD102" s="43">
        <f t="shared" si="34"/>
        <v>0</v>
      </c>
      <c r="AE102" s="43">
        <f t="shared" si="35"/>
        <v>0</v>
      </c>
      <c r="AF102" s="42">
        <f t="shared" si="36"/>
        <v>0</v>
      </c>
      <c r="AG102" s="43">
        <f t="shared" si="37"/>
        <v>0</v>
      </c>
      <c r="AH102" s="43">
        <f t="shared" si="38"/>
        <v>0</v>
      </c>
      <c r="AI102" s="43">
        <f t="shared" si="39"/>
        <v>0</v>
      </c>
      <c r="AJ102" s="42">
        <f t="shared" si="40"/>
        <v>433128</v>
      </c>
      <c r="AK102" s="43">
        <f t="shared" si="41"/>
        <v>0.97157190635451507</v>
      </c>
      <c r="AL102" s="43">
        <f t="shared" si="42"/>
        <v>1.1619999999999999</v>
      </c>
      <c r="AM102" s="43">
        <f t="shared" si="43"/>
        <v>1.196</v>
      </c>
      <c r="AN102" s="42">
        <f t="shared" si="44"/>
        <v>433128</v>
      </c>
      <c r="AO102" s="43">
        <f t="shared" si="45"/>
        <v>0.97157190635451507</v>
      </c>
      <c r="AP102" s="43">
        <f t="shared" si="46"/>
        <v>1.1619999999999999</v>
      </c>
      <c r="AQ102" s="43">
        <f t="shared" si="47"/>
        <v>1.196</v>
      </c>
    </row>
    <row r="103" spans="1:43" ht="15" customHeight="1" x14ac:dyDescent="0.25">
      <c r="A103" s="22" t="s">
        <v>25</v>
      </c>
      <c r="B103" s="22">
        <v>124</v>
      </c>
      <c r="C103" s="22" t="s">
        <v>618</v>
      </c>
      <c r="D103" s="22" t="s">
        <v>617</v>
      </c>
      <c r="E103" s="22" t="s">
        <v>288</v>
      </c>
      <c r="F103" s="22" t="s">
        <v>269</v>
      </c>
      <c r="G103" s="22" t="s">
        <v>929</v>
      </c>
      <c r="H103" s="23" t="s">
        <v>968</v>
      </c>
      <c r="I103" s="36">
        <v>141720</v>
      </c>
      <c r="J103" s="37">
        <v>1.427010148321624</v>
      </c>
      <c r="K103" s="37">
        <v>1.8280000000000001</v>
      </c>
      <c r="L103" s="38">
        <v>1.2809999999999999</v>
      </c>
      <c r="M103" s="36">
        <v>137751</v>
      </c>
      <c r="N103" s="37">
        <v>1.4980483996877441</v>
      </c>
      <c r="O103" s="37">
        <v>1.919</v>
      </c>
      <c r="P103" s="38">
        <v>1.2809999999999999</v>
      </c>
      <c r="Q103" s="22" t="s">
        <v>545</v>
      </c>
      <c r="S103" s="38"/>
      <c r="T103" s="42">
        <f t="shared" si="24"/>
        <v>137751</v>
      </c>
      <c r="U103" s="43">
        <f t="shared" si="48"/>
        <v>1.4980483996877441</v>
      </c>
      <c r="V103" s="43">
        <f t="shared" si="26"/>
        <v>1.919</v>
      </c>
      <c r="W103" s="43">
        <f t="shared" si="27"/>
        <v>1.2809999999999999</v>
      </c>
      <c r="X103" s="42">
        <f t="shared" si="28"/>
        <v>137751</v>
      </c>
      <c r="Y103" s="43">
        <f t="shared" si="29"/>
        <v>1.4980483996877441</v>
      </c>
      <c r="Z103" s="43">
        <f t="shared" si="30"/>
        <v>1.919</v>
      </c>
      <c r="AA103" s="43">
        <f t="shared" si="31"/>
        <v>1.2809999999999999</v>
      </c>
      <c r="AB103" s="42">
        <f t="shared" si="32"/>
        <v>137751</v>
      </c>
      <c r="AC103" s="43">
        <f t="shared" si="33"/>
        <v>1.4980483996877441</v>
      </c>
      <c r="AD103" s="43">
        <f t="shared" si="34"/>
        <v>1.919</v>
      </c>
      <c r="AE103" s="43">
        <f t="shared" si="35"/>
        <v>1.2809999999999999</v>
      </c>
      <c r="AF103" s="42">
        <f t="shared" si="36"/>
        <v>137751</v>
      </c>
      <c r="AG103" s="43">
        <f t="shared" si="37"/>
        <v>1.4980483996877441</v>
      </c>
      <c r="AH103" s="43">
        <f t="shared" si="38"/>
        <v>1.919</v>
      </c>
      <c r="AI103" s="43">
        <f t="shared" si="39"/>
        <v>1.2809999999999999</v>
      </c>
      <c r="AJ103" s="42">
        <f t="shared" si="40"/>
        <v>0</v>
      </c>
      <c r="AK103" s="43">
        <f t="shared" si="41"/>
        <v>0</v>
      </c>
      <c r="AL103" s="43">
        <f t="shared" si="42"/>
        <v>0</v>
      </c>
      <c r="AM103" s="43">
        <f t="shared" si="43"/>
        <v>0</v>
      </c>
      <c r="AN103" s="42">
        <f t="shared" si="44"/>
        <v>0</v>
      </c>
      <c r="AO103" s="43">
        <f t="shared" si="45"/>
        <v>0</v>
      </c>
      <c r="AP103" s="43">
        <f t="shared" si="46"/>
        <v>0</v>
      </c>
      <c r="AQ103" s="43">
        <f t="shared" si="47"/>
        <v>0</v>
      </c>
    </row>
    <row r="104" spans="1:43" ht="15" customHeight="1" x14ac:dyDescent="0.25">
      <c r="A104" s="22" t="s">
        <v>241</v>
      </c>
      <c r="B104" s="22">
        <v>125</v>
      </c>
      <c r="C104" s="22" t="s">
        <v>623</v>
      </c>
      <c r="D104" s="22" t="s">
        <v>622</v>
      </c>
      <c r="E104" s="22" t="s">
        <v>624</v>
      </c>
      <c r="F104" s="22" t="s">
        <v>269</v>
      </c>
      <c r="G104" s="22" t="s">
        <v>932</v>
      </c>
      <c r="H104" s="23" t="s">
        <v>968</v>
      </c>
      <c r="I104" s="36">
        <v>228585</v>
      </c>
      <c r="J104" s="37">
        <v>0.94508414526129314</v>
      </c>
      <c r="K104" s="37">
        <v>1.0669999999999999</v>
      </c>
      <c r="L104" s="38">
        <v>1.129</v>
      </c>
      <c r="M104" s="36">
        <v>202601</v>
      </c>
      <c r="N104" s="37">
        <v>0.95233812949640273</v>
      </c>
      <c r="O104" s="37">
        <v>1.0589999999999999</v>
      </c>
      <c r="P104" s="38">
        <v>1.1120000000000001</v>
      </c>
      <c r="Q104" s="22" t="s">
        <v>410</v>
      </c>
      <c r="S104" s="38"/>
      <c r="T104" s="42">
        <f t="shared" si="24"/>
        <v>0</v>
      </c>
      <c r="U104" s="43">
        <f t="shared" si="48"/>
        <v>0</v>
      </c>
      <c r="V104" s="43">
        <f t="shared" si="26"/>
        <v>0</v>
      </c>
      <c r="W104" s="43">
        <f t="shared" si="27"/>
        <v>0</v>
      </c>
      <c r="X104" s="42">
        <f t="shared" si="28"/>
        <v>202601</v>
      </c>
      <c r="Y104" s="43">
        <f t="shared" si="29"/>
        <v>0.95233812949640273</v>
      </c>
      <c r="Z104" s="43">
        <f t="shared" si="30"/>
        <v>1.0589999999999999</v>
      </c>
      <c r="AA104" s="43">
        <f t="shared" si="31"/>
        <v>1.1120000000000001</v>
      </c>
      <c r="AB104" s="42">
        <f t="shared" si="32"/>
        <v>0</v>
      </c>
      <c r="AC104" s="43">
        <f t="shared" si="33"/>
        <v>0</v>
      </c>
      <c r="AD104" s="43">
        <f t="shared" si="34"/>
        <v>0</v>
      </c>
      <c r="AE104" s="43">
        <f t="shared" si="35"/>
        <v>0</v>
      </c>
      <c r="AF104" s="42">
        <f t="shared" si="36"/>
        <v>0</v>
      </c>
      <c r="AG104" s="43">
        <f t="shared" si="37"/>
        <v>0</v>
      </c>
      <c r="AH104" s="43">
        <f t="shared" si="38"/>
        <v>0</v>
      </c>
      <c r="AI104" s="43">
        <f t="shared" si="39"/>
        <v>0</v>
      </c>
      <c r="AJ104" s="42">
        <f t="shared" si="40"/>
        <v>0</v>
      </c>
      <c r="AK104" s="43">
        <f t="shared" si="41"/>
        <v>0</v>
      </c>
      <c r="AL104" s="43">
        <f t="shared" si="42"/>
        <v>0</v>
      </c>
      <c r="AM104" s="43">
        <f t="shared" si="43"/>
        <v>0</v>
      </c>
      <c r="AN104" s="42">
        <f t="shared" si="44"/>
        <v>202601</v>
      </c>
      <c r="AO104" s="43">
        <f t="shared" si="45"/>
        <v>0.95233812949640273</v>
      </c>
      <c r="AP104" s="43">
        <f t="shared" si="46"/>
        <v>1.0589999999999999</v>
      </c>
      <c r="AQ104" s="43">
        <f t="shared" si="47"/>
        <v>1.1120000000000001</v>
      </c>
    </row>
    <row r="105" spans="1:43" ht="15" customHeight="1" x14ac:dyDescent="0.25">
      <c r="A105" s="22" t="s">
        <v>21</v>
      </c>
      <c r="B105" s="22">
        <v>126</v>
      </c>
      <c r="C105" s="22" t="s">
        <v>425</v>
      </c>
      <c r="D105" s="22" t="s">
        <v>424</v>
      </c>
      <c r="E105" s="22" t="s">
        <v>426</v>
      </c>
      <c r="F105" s="22" t="s">
        <v>269</v>
      </c>
      <c r="G105" s="22" t="s">
        <v>926</v>
      </c>
      <c r="H105" s="23" t="s">
        <v>968</v>
      </c>
      <c r="I105" s="36">
        <v>3358013</v>
      </c>
      <c r="J105" s="37">
        <v>0.87123064384678062</v>
      </c>
      <c r="K105" s="37">
        <v>1.069</v>
      </c>
      <c r="L105" s="38">
        <v>1.2270000000000001</v>
      </c>
      <c r="M105" s="36">
        <v>3195294</v>
      </c>
      <c r="N105" s="37">
        <v>0.85334407735697004</v>
      </c>
      <c r="O105" s="37">
        <v>1.0589999999999999</v>
      </c>
      <c r="P105" s="38">
        <v>1.2410000000000001</v>
      </c>
      <c r="Q105" s="22" t="s">
        <v>547</v>
      </c>
      <c r="S105" s="38"/>
      <c r="T105" s="42">
        <f t="shared" si="24"/>
        <v>0</v>
      </c>
      <c r="U105" s="43">
        <f t="shared" si="48"/>
        <v>0</v>
      </c>
      <c r="V105" s="43">
        <f t="shared" si="26"/>
        <v>0</v>
      </c>
      <c r="W105" s="43">
        <f t="shared" si="27"/>
        <v>0</v>
      </c>
      <c r="X105" s="42">
        <f t="shared" si="28"/>
        <v>3195294</v>
      </c>
      <c r="Y105" s="43">
        <f t="shared" si="29"/>
        <v>0.85334407735697004</v>
      </c>
      <c r="Z105" s="43">
        <f t="shared" si="30"/>
        <v>1.0589999999999999</v>
      </c>
      <c r="AA105" s="43">
        <f t="shared" si="31"/>
        <v>1.2410000000000001</v>
      </c>
      <c r="AB105" s="42">
        <f t="shared" si="32"/>
        <v>0</v>
      </c>
      <c r="AC105" s="43">
        <f t="shared" si="33"/>
        <v>0</v>
      </c>
      <c r="AD105" s="43">
        <f t="shared" si="34"/>
        <v>0</v>
      </c>
      <c r="AE105" s="43">
        <f t="shared" si="35"/>
        <v>0</v>
      </c>
      <c r="AF105" s="42">
        <f t="shared" si="36"/>
        <v>0</v>
      </c>
      <c r="AG105" s="43">
        <f t="shared" si="37"/>
        <v>0</v>
      </c>
      <c r="AH105" s="43">
        <f t="shared" si="38"/>
        <v>0</v>
      </c>
      <c r="AI105" s="43">
        <f t="shared" si="39"/>
        <v>0</v>
      </c>
      <c r="AJ105" s="42">
        <f t="shared" si="40"/>
        <v>0</v>
      </c>
      <c r="AK105" s="43">
        <f t="shared" si="41"/>
        <v>0</v>
      </c>
      <c r="AL105" s="43">
        <f t="shared" si="42"/>
        <v>0</v>
      </c>
      <c r="AM105" s="43">
        <f t="shared" si="43"/>
        <v>0</v>
      </c>
      <c r="AN105" s="42">
        <f t="shared" si="44"/>
        <v>3195294</v>
      </c>
      <c r="AO105" s="43">
        <f t="shared" si="45"/>
        <v>0.85334407735697004</v>
      </c>
      <c r="AP105" s="43">
        <f t="shared" si="46"/>
        <v>1.0589999999999999</v>
      </c>
      <c r="AQ105" s="43">
        <f t="shared" si="47"/>
        <v>1.2410000000000001</v>
      </c>
    </row>
    <row r="106" spans="1:43" ht="15" customHeight="1" x14ac:dyDescent="0.25">
      <c r="A106" s="22" t="s">
        <v>51</v>
      </c>
      <c r="B106" s="22">
        <v>127</v>
      </c>
      <c r="C106" s="22" t="s">
        <v>626</v>
      </c>
      <c r="D106" s="22" t="s">
        <v>625</v>
      </c>
      <c r="E106" s="22" t="s">
        <v>388</v>
      </c>
      <c r="F106" s="22" t="s">
        <v>269</v>
      </c>
      <c r="G106" s="22" t="s">
        <v>926</v>
      </c>
      <c r="H106" s="23" t="s">
        <v>968</v>
      </c>
      <c r="I106" s="36">
        <v>306189</v>
      </c>
      <c r="J106" s="37">
        <v>1.0278019113814074</v>
      </c>
      <c r="K106" s="37">
        <v>1.1830000000000001</v>
      </c>
      <c r="L106" s="38">
        <v>1.151</v>
      </c>
      <c r="M106" s="36">
        <v>280610</v>
      </c>
      <c r="N106" s="37">
        <v>1.0068965517241379</v>
      </c>
      <c r="O106" s="37">
        <v>1.1679999999999999</v>
      </c>
      <c r="P106" s="38">
        <v>1.1599999999999999</v>
      </c>
      <c r="Q106" s="22" t="s">
        <v>659</v>
      </c>
      <c r="S106" s="38"/>
      <c r="T106" s="42">
        <f t="shared" si="24"/>
        <v>0</v>
      </c>
      <c r="U106" s="43">
        <f t="shared" si="48"/>
        <v>0</v>
      </c>
      <c r="V106" s="43">
        <f t="shared" si="26"/>
        <v>0</v>
      </c>
      <c r="W106" s="43">
        <f t="shared" si="27"/>
        <v>0</v>
      </c>
      <c r="X106" s="42">
        <f t="shared" si="28"/>
        <v>280610</v>
      </c>
      <c r="Y106" s="43">
        <f t="shared" si="29"/>
        <v>1.0068965517241379</v>
      </c>
      <c r="Z106" s="43">
        <f t="shared" si="30"/>
        <v>1.1679999999999999</v>
      </c>
      <c r="AA106" s="43">
        <f t="shared" si="31"/>
        <v>1.1599999999999999</v>
      </c>
      <c r="AB106" s="42">
        <f t="shared" si="32"/>
        <v>0</v>
      </c>
      <c r="AC106" s="43">
        <f t="shared" si="33"/>
        <v>0</v>
      </c>
      <c r="AD106" s="43">
        <f t="shared" si="34"/>
        <v>0</v>
      </c>
      <c r="AE106" s="43">
        <f t="shared" si="35"/>
        <v>0</v>
      </c>
      <c r="AF106" s="42">
        <f t="shared" si="36"/>
        <v>280610</v>
      </c>
      <c r="AG106" s="43">
        <f t="shared" si="37"/>
        <v>1.0068965517241379</v>
      </c>
      <c r="AH106" s="43">
        <f t="shared" si="38"/>
        <v>1.1679999999999999</v>
      </c>
      <c r="AI106" s="43">
        <f t="shared" si="39"/>
        <v>1.1599999999999999</v>
      </c>
      <c r="AJ106" s="42">
        <f t="shared" si="40"/>
        <v>0</v>
      </c>
      <c r="AK106" s="43">
        <f t="shared" si="41"/>
        <v>0</v>
      </c>
      <c r="AL106" s="43">
        <f t="shared" si="42"/>
        <v>0</v>
      </c>
      <c r="AM106" s="43">
        <f t="shared" si="43"/>
        <v>0</v>
      </c>
      <c r="AN106" s="42">
        <f t="shared" si="44"/>
        <v>0</v>
      </c>
      <c r="AO106" s="43">
        <f t="shared" si="45"/>
        <v>0</v>
      </c>
      <c r="AP106" s="43">
        <f t="shared" si="46"/>
        <v>0</v>
      </c>
      <c r="AQ106" s="43">
        <f t="shared" si="47"/>
        <v>0</v>
      </c>
    </row>
    <row r="107" spans="1:43" ht="15" customHeight="1" x14ac:dyDescent="0.25">
      <c r="A107" s="22" t="s">
        <v>15</v>
      </c>
      <c r="B107" s="22">
        <v>128</v>
      </c>
      <c r="C107" s="22" t="s">
        <v>628</v>
      </c>
      <c r="D107" s="22" t="s">
        <v>627</v>
      </c>
      <c r="E107" s="22" t="s">
        <v>629</v>
      </c>
      <c r="F107" s="22" t="s">
        <v>269</v>
      </c>
      <c r="G107" s="22" t="s">
        <v>929</v>
      </c>
      <c r="H107" s="23" t="s">
        <v>968</v>
      </c>
      <c r="I107" s="36">
        <v>115488</v>
      </c>
      <c r="J107" s="37">
        <v>0.99460916442048519</v>
      </c>
      <c r="K107" s="37">
        <v>1.107</v>
      </c>
      <c r="L107" s="38">
        <v>1.113</v>
      </c>
      <c r="M107" s="36">
        <v>105347</v>
      </c>
      <c r="N107" s="37">
        <v>0.99098286744815145</v>
      </c>
      <c r="O107" s="37">
        <v>1.099</v>
      </c>
      <c r="P107" s="38">
        <v>1.109</v>
      </c>
      <c r="Q107" s="22" t="s">
        <v>413</v>
      </c>
      <c r="S107" s="38"/>
      <c r="T107" s="42">
        <f t="shared" si="24"/>
        <v>105347</v>
      </c>
      <c r="U107" s="43">
        <f t="shared" si="48"/>
        <v>0.99098286744815145</v>
      </c>
      <c r="V107" s="43">
        <f t="shared" si="26"/>
        <v>1.099</v>
      </c>
      <c r="W107" s="43">
        <f t="shared" si="27"/>
        <v>1.109</v>
      </c>
      <c r="X107" s="42">
        <f t="shared" si="28"/>
        <v>105347</v>
      </c>
      <c r="Y107" s="43">
        <f t="shared" si="29"/>
        <v>0.99098286744815145</v>
      </c>
      <c r="Z107" s="43">
        <f t="shared" si="30"/>
        <v>1.099</v>
      </c>
      <c r="AA107" s="43">
        <f t="shared" si="31"/>
        <v>1.109</v>
      </c>
      <c r="AB107" s="42">
        <f t="shared" si="32"/>
        <v>0</v>
      </c>
      <c r="AC107" s="43">
        <f t="shared" si="33"/>
        <v>0</v>
      </c>
      <c r="AD107" s="43">
        <f t="shared" si="34"/>
        <v>0</v>
      </c>
      <c r="AE107" s="43">
        <f t="shared" si="35"/>
        <v>0</v>
      </c>
      <c r="AF107" s="42">
        <f t="shared" si="36"/>
        <v>0</v>
      </c>
      <c r="AG107" s="43">
        <f t="shared" si="37"/>
        <v>0</v>
      </c>
      <c r="AH107" s="43">
        <f t="shared" si="38"/>
        <v>0</v>
      </c>
      <c r="AI107" s="43">
        <f t="shared" si="39"/>
        <v>0</v>
      </c>
      <c r="AJ107" s="42">
        <f t="shared" si="40"/>
        <v>105347</v>
      </c>
      <c r="AK107" s="43">
        <f t="shared" si="41"/>
        <v>0.99098286744815145</v>
      </c>
      <c r="AL107" s="43">
        <f t="shared" si="42"/>
        <v>1.099</v>
      </c>
      <c r="AM107" s="43">
        <f t="shared" si="43"/>
        <v>1.109</v>
      </c>
      <c r="AN107" s="42">
        <f t="shared" si="44"/>
        <v>105347</v>
      </c>
      <c r="AO107" s="43">
        <f t="shared" si="45"/>
        <v>0.99098286744815145</v>
      </c>
      <c r="AP107" s="43">
        <f t="shared" si="46"/>
        <v>1.099</v>
      </c>
      <c r="AQ107" s="43">
        <f t="shared" si="47"/>
        <v>1.109</v>
      </c>
    </row>
    <row r="108" spans="1:43" ht="15" customHeight="1" x14ac:dyDescent="0.25">
      <c r="A108" s="22" t="s">
        <v>109</v>
      </c>
      <c r="B108" s="22">
        <v>129</v>
      </c>
      <c r="C108" s="22" t="s">
        <v>631</v>
      </c>
      <c r="D108" s="22" t="s">
        <v>630</v>
      </c>
      <c r="E108" s="22" t="s">
        <v>482</v>
      </c>
      <c r="F108" s="22" t="s">
        <v>269</v>
      </c>
      <c r="G108" s="22" t="s">
        <v>926</v>
      </c>
      <c r="H108" s="23" t="s">
        <v>968</v>
      </c>
      <c r="I108" s="36">
        <v>49898</v>
      </c>
      <c r="J108" s="37">
        <v>0.97563098346388166</v>
      </c>
      <c r="K108" s="37">
        <v>1.121</v>
      </c>
      <c r="L108" s="38">
        <v>1.149</v>
      </c>
      <c r="M108" s="36">
        <v>43646</v>
      </c>
      <c r="N108" s="37">
        <v>0.97030567685589519</v>
      </c>
      <c r="O108" s="37">
        <v>1.111</v>
      </c>
      <c r="P108" s="38">
        <v>1.145</v>
      </c>
      <c r="Q108" s="22" t="s">
        <v>550</v>
      </c>
      <c r="S108" s="38"/>
      <c r="T108" s="42">
        <f t="shared" si="24"/>
        <v>0</v>
      </c>
      <c r="U108" s="43">
        <f t="shared" si="48"/>
        <v>0</v>
      </c>
      <c r="V108" s="43">
        <f t="shared" si="26"/>
        <v>0</v>
      </c>
      <c r="W108" s="43">
        <f t="shared" si="27"/>
        <v>0</v>
      </c>
      <c r="X108" s="42">
        <f t="shared" si="28"/>
        <v>43646</v>
      </c>
      <c r="Y108" s="43">
        <f t="shared" si="29"/>
        <v>0.97030567685589519</v>
      </c>
      <c r="Z108" s="43">
        <f t="shared" si="30"/>
        <v>1.111</v>
      </c>
      <c r="AA108" s="43">
        <f t="shared" si="31"/>
        <v>1.145</v>
      </c>
      <c r="AB108" s="42">
        <f t="shared" si="32"/>
        <v>0</v>
      </c>
      <c r="AC108" s="43">
        <f t="shared" si="33"/>
        <v>0</v>
      </c>
      <c r="AD108" s="43">
        <f t="shared" si="34"/>
        <v>0</v>
      </c>
      <c r="AE108" s="43">
        <f t="shared" si="35"/>
        <v>0</v>
      </c>
      <c r="AF108" s="42">
        <f t="shared" si="36"/>
        <v>0</v>
      </c>
      <c r="AG108" s="43">
        <f t="shared" si="37"/>
        <v>0</v>
      </c>
      <c r="AH108" s="43">
        <f t="shared" si="38"/>
        <v>0</v>
      </c>
      <c r="AI108" s="43">
        <f t="shared" si="39"/>
        <v>0</v>
      </c>
      <c r="AJ108" s="42">
        <f t="shared" si="40"/>
        <v>0</v>
      </c>
      <c r="AK108" s="43">
        <f t="shared" si="41"/>
        <v>0</v>
      </c>
      <c r="AL108" s="43">
        <f t="shared" si="42"/>
        <v>0</v>
      </c>
      <c r="AM108" s="43">
        <f t="shared" si="43"/>
        <v>0</v>
      </c>
      <c r="AN108" s="42">
        <f t="shared" si="44"/>
        <v>43646</v>
      </c>
      <c r="AO108" s="43">
        <f t="shared" si="45"/>
        <v>0.97030567685589519</v>
      </c>
      <c r="AP108" s="43">
        <f t="shared" si="46"/>
        <v>1.111</v>
      </c>
      <c r="AQ108" s="43">
        <f t="shared" si="47"/>
        <v>1.145</v>
      </c>
    </row>
    <row r="109" spans="1:43" ht="15" customHeight="1" x14ac:dyDescent="0.25">
      <c r="A109" s="22" t="s">
        <v>148</v>
      </c>
      <c r="B109" s="22">
        <v>130</v>
      </c>
      <c r="C109" s="22" t="s">
        <v>633</v>
      </c>
      <c r="D109" s="22" t="s">
        <v>632</v>
      </c>
      <c r="E109" s="22" t="s">
        <v>562</v>
      </c>
      <c r="F109" s="22" t="s">
        <v>269</v>
      </c>
      <c r="G109" s="22" t="s">
        <v>932</v>
      </c>
      <c r="H109" s="23" t="s">
        <v>968</v>
      </c>
      <c r="I109" s="36">
        <v>1979097</v>
      </c>
      <c r="J109" s="37">
        <v>0.98432055749128922</v>
      </c>
      <c r="K109" s="37">
        <v>1.1299999999999999</v>
      </c>
      <c r="L109" s="38">
        <v>1.1479999999999999</v>
      </c>
      <c r="M109" s="36">
        <v>1807384</v>
      </c>
      <c r="N109" s="37">
        <v>0.96967071057192378</v>
      </c>
      <c r="O109" s="37">
        <v>1.119</v>
      </c>
      <c r="P109" s="38">
        <v>1.1539999999999999</v>
      </c>
      <c r="Q109" s="22" t="s">
        <v>556</v>
      </c>
      <c r="S109" s="38"/>
      <c r="T109" s="42">
        <f t="shared" si="24"/>
        <v>0</v>
      </c>
      <c r="U109" s="43">
        <f t="shared" si="48"/>
        <v>0</v>
      </c>
      <c r="V109" s="43">
        <f t="shared" si="26"/>
        <v>0</v>
      </c>
      <c r="W109" s="43">
        <f t="shared" si="27"/>
        <v>0</v>
      </c>
      <c r="X109" s="42">
        <f t="shared" si="28"/>
        <v>1807384</v>
      </c>
      <c r="Y109" s="43">
        <f t="shared" si="29"/>
        <v>0.96967071057192378</v>
      </c>
      <c r="Z109" s="43">
        <f t="shared" si="30"/>
        <v>1.119</v>
      </c>
      <c r="AA109" s="43">
        <f t="shared" si="31"/>
        <v>1.1539999999999999</v>
      </c>
      <c r="AB109" s="42">
        <f t="shared" si="32"/>
        <v>0</v>
      </c>
      <c r="AC109" s="43">
        <f t="shared" si="33"/>
        <v>0</v>
      </c>
      <c r="AD109" s="43">
        <f t="shared" si="34"/>
        <v>0</v>
      </c>
      <c r="AE109" s="43">
        <f t="shared" si="35"/>
        <v>0</v>
      </c>
      <c r="AF109" s="42">
        <f t="shared" si="36"/>
        <v>0</v>
      </c>
      <c r="AG109" s="43">
        <f t="shared" si="37"/>
        <v>0</v>
      </c>
      <c r="AH109" s="43">
        <f t="shared" si="38"/>
        <v>0</v>
      </c>
      <c r="AI109" s="43">
        <f t="shared" si="39"/>
        <v>0</v>
      </c>
      <c r="AJ109" s="42">
        <f t="shared" si="40"/>
        <v>0</v>
      </c>
      <c r="AK109" s="43">
        <f t="shared" si="41"/>
        <v>0</v>
      </c>
      <c r="AL109" s="43">
        <f t="shared" si="42"/>
        <v>0</v>
      </c>
      <c r="AM109" s="43">
        <f t="shared" si="43"/>
        <v>0</v>
      </c>
      <c r="AN109" s="42">
        <f t="shared" si="44"/>
        <v>1807384</v>
      </c>
      <c r="AO109" s="43">
        <f t="shared" si="45"/>
        <v>0.96967071057192378</v>
      </c>
      <c r="AP109" s="43">
        <f t="shared" si="46"/>
        <v>1.119</v>
      </c>
      <c r="AQ109" s="43">
        <f t="shared" si="47"/>
        <v>1.1539999999999999</v>
      </c>
    </row>
    <row r="110" spans="1:43" ht="15" customHeight="1" x14ac:dyDescent="0.25">
      <c r="A110" s="22" t="s">
        <v>146</v>
      </c>
      <c r="B110" s="22">
        <v>131</v>
      </c>
      <c r="C110" s="22" t="s">
        <v>635</v>
      </c>
      <c r="D110" s="22" t="s">
        <v>634</v>
      </c>
      <c r="E110" s="22" t="s">
        <v>636</v>
      </c>
      <c r="F110" s="22" t="s">
        <v>269</v>
      </c>
      <c r="G110" s="22" t="s">
        <v>926</v>
      </c>
      <c r="H110" s="23" t="s">
        <v>968</v>
      </c>
      <c r="I110" s="36">
        <v>1447004</v>
      </c>
      <c r="J110" s="37">
        <v>0.90041493775933601</v>
      </c>
      <c r="K110" s="37">
        <v>1.085</v>
      </c>
      <c r="L110" s="38">
        <v>1.2050000000000001</v>
      </c>
      <c r="M110" s="36">
        <v>1256946</v>
      </c>
      <c r="N110" s="37">
        <v>0.87954729183508484</v>
      </c>
      <c r="O110" s="37">
        <v>1.0880000000000001</v>
      </c>
      <c r="P110" s="38">
        <v>1.2370000000000001</v>
      </c>
      <c r="Q110" s="22" t="s">
        <v>559</v>
      </c>
      <c r="S110" s="38"/>
      <c r="T110" s="42">
        <f t="shared" si="24"/>
        <v>0</v>
      </c>
      <c r="U110" s="43">
        <f t="shared" si="48"/>
        <v>0</v>
      </c>
      <c r="V110" s="43">
        <f t="shared" si="26"/>
        <v>0</v>
      </c>
      <c r="W110" s="43">
        <f t="shared" si="27"/>
        <v>0</v>
      </c>
      <c r="X110" s="42">
        <f t="shared" si="28"/>
        <v>1256946</v>
      </c>
      <c r="Y110" s="43">
        <f t="shared" si="29"/>
        <v>0.87954729183508484</v>
      </c>
      <c r="Z110" s="43">
        <f t="shared" si="30"/>
        <v>1.0880000000000001</v>
      </c>
      <c r="AA110" s="43">
        <f t="shared" si="31"/>
        <v>1.2370000000000001</v>
      </c>
      <c r="AB110" s="42">
        <f t="shared" si="32"/>
        <v>0</v>
      </c>
      <c r="AC110" s="43">
        <f t="shared" si="33"/>
        <v>0</v>
      </c>
      <c r="AD110" s="43">
        <f t="shared" si="34"/>
        <v>0</v>
      </c>
      <c r="AE110" s="43">
        <f t="shared" si="35"/>
        <v>0</v>
      </c>
      <c r="AF110" s="42">
        <f t="shared" si="36"/>
        <v>0</v>
      </c>
      <c r="AG110" s="43">
        <f t="shared" si="37"/>
        <v>0</v>
      </c>
      <c r="AH110" s="43">
        <f t="shared" si="38"/>
        <v>0</v>
      </c>
      <c r="AI110" s="43">
        <f t="shared" si="39"/>
        <v>0</v>
      </c>
      <c r="AJ110" s="42">
        <f t="shared" si="40"/>
        <v>0</v>
      </c>
      <c r="AK110" s="43">
        <f t="shared" si="41"/>
        <v>0</v>
      </c>
      <c r="AL110" s="43">
        <f t="shared" si="42"/>
        <v>0</v>
      </c>
      <c r="AM110" s="43">
        <f t="shared" si="43"/>
        <v>0</v>
      </c>
      <c r="AN110" s="42">
        <f t="shared" si="44"/>
        <v>1256946</v>
      </c>
      <c r="AO110" s="43">
        <f t="shared" si="45"/>
        <v>0.87954729183508484</v>
      </c>
      <c r="AP110" s="43">
        <f t="shared" si="46"/>
        <v>1.0880000000000001</v>
      </c>
      <c r="AQ110" s="43">
        <f t="shared" si="47"/>
        <v>1.2370000000000001</v>
      </c>
    </row>
    <row r="111" spans="1:43" ht="15" customHeight="1" x14ac:dyDescent="0.25">
      <c r="A111" s="22" t="s">
        <v>235</v>
      </c>
      <c r="B111" s="22">
        <v>132</v>
      </c>
      <c r="C111" s="22" t="s">
        <v>638</v>
      </c>
      <c r="D111" s="22" t="s">
        <v>637</v>
      </c>
      <c r="E111" s="22" t="s">
        <v>320</v>
      </c>
      <c r="F111" s="22" t="s">
        <v>269</v>
      </c>
      <c r="G111" s="22" t="s">
        <v>926</v>
      </c>
      <c r="H111" s="23" t="s">
        <v>968</v>
      </c>
      <c r="I111" s="36">
        <v>569996</v>
      </c>
      <c r="J111" s="37">
        <v>0.9866666666666668</v>
      </c>
      <c r="K111" s="37">
        <v>1.1100000000000001</v>
      </c>
      <c r="L111" s="38">
        <v>1.125</v>
      </c>
      <c r="M111" s="36">
        <v>521344</v>
      </c>
      <c r="N111" s="37">
        <v>0.94232400339270561</v>
      </c>
      <c r="O111" s="37">
        <v>1.111</v>
      </c>
      <c r="P111" s="38">
        <v>1.179</v>
      </c>
      <c r="Q111" s="22" t="s">
        <v>338</v>
      </c>
      <c r="S111" s="38"/>
      <c r="T111" s="42">
        <f t="shared" si="24"/>
        <v>0</v>
      </c>
      <c r="U111" s="43">
        <f t="shared" si="48"/>
        <v>0</v>
      </c>
      <c r="V111" s="43">
        <f t="shared" si="26"/>
        <v>0</v>
      </c>
      <c r="W111" s="43">
        <f t="shared" si="27"/>
        <v>0</v>
      </c>
      <c r="X111" s="42">
        <f t="shared" si="28"/>
        <v>521344</v>
      </c>
      <c r="Y111" s="43">
        <f t="shared" si="29"/>
        <v>0.94232400339270561</v>
      </c>
      <c r="Z111" s="43">
        <f t="shared" si="30"/>
        <v>1.111</v>
      </c>
      <c r="AA111" s="43">
        <f t="shared" si="31"/>
        <v>1.179</v>
      </c>
      <c r="AB111" s="42">
        <f t="shared" si="32"/>
        <v>0</v>
      </c>
      <c r="AC111" s="43">
        <f t="shared" si="33"/>
        <v>0</v>
      </c>
      <c r="AD111" s="43">
        <f t="shared" si="34"/>
        <v>0</v>
      </c>
      <c r="AE111" s="43">
        <f t="shared" si="35"/>
        <v>0</v>
      </c>
      <c r="AF111" s="42">
        <f t="shared" si="36"/>
        <v>0</v>
      </c>
      <c r="AG111" s="43">
        <f t="shared" si="37"/>
        <v>0</v>
      </c>
      <c r="AH111" s="43">
        <f t="shared" si="38"/>
        <v>0</v>
      </c>
      <c r="AI111" s="43">
        <f t="shared" si="39"/>
        <v>0</v>
      </c>
      <c r="AJ111" s="42">
        <f t="shared" si="40"/>
        <v>0</v>
      </c>
      <c r="AK111" s="43">
        <f t="shared" si="41"/>
        <v>0</v>
      </c>
      <c r="AL111" s="43">
        <f t="shared" si="42"/>
        <v>0</v>
      </c>
      <c r="AM111" s="43">
        <f t="shared" si="43"/>
        <v>0</v>
      </c>
      <c r="AN111" s="42">
        <f t="shared" si="44"/>
        <v>521344</v>
      </c>
      <c r="AO111" s="43">
        <f t="shared" si="45"/>
        <v>0.94232400339270561</v>
      </c>
      <c r="AP111" s="43">
        <f t="shared" si="46"/>
        <v>1.111</v>
      </c>
      <c r="AQ111" s="43">
        <f t="shared" si="47"/>
        <v>1.179</v>
      </c>
    </row>
    <row r="112" spans="1:43" ht="15" customHeight="1" x14ac:dyDescent="0.25">
      <c r="A112" s="22" t="s">
        <v>49</v>
      </c>
      <c r="B112" s="22">
        <v>133</v>
      </c>
      <c r="C112" s="22" t="s">
        <v>640</v>
      </c>
      <c r="D112" s="22" t="s">
        <v>639</v>
      </c>
      <c r="E112" s="22" t="s">
        <v>641</v>
      </c>
      <c r="F112" s="22" t="s">
        <v>269</v>
      </c>
      <c r="G112" s="22" t="s">
        <v>929</v>
      </c>
      <c r="H112" s="23" t="s">
        <v>968</v>
      </c>
      <c r="I112" s="36">
        <v>8198028</v>
      </c>
      <c r="J112" s="37">
        <v>0.97586206896551719</v>
      </c>
      <c r="K112" s="37">
        <v>1.1319999999999999</v>
      </c>
      <c r="L112" s="38">
        <v>1.1599999999999999</v>
      </c>
      <c r="M112" s="36">
        <v>7822368</v>
      </c>
      <c r="N112" s="37">
        <v>0.94251901944209626</v>
      </c>
      <c r="O112" s="37">
        <v>1.115</v>
      </c>
      <c r="P112" s="38">
        <v>1.1830000000000001</v>
      </c>
      <c r="Q112" s="22" t="s">
        <v>561</v>
      </c>
      <c r="S112" s="38"/>
      <c r="T112" s="42">
        <f t="shared" si="24"/>
        <v>7822368</v>
      </c>
      <c r="U112" s="43">
        <f t="shared" si="48"/>
        <v>0.94251901944209626</v>
      </c>
      <c r="V112" s="43">
        <f t="shared" si="26"/>
        <v>1.115</v>
      </c>
      <c r="W112" s="43">
        <f t="shared" si="27"/>
        <v>1.1830000000000001</v>
      </c>
      <c r="X112" s="42">
        <f t="shared" si="28"/>
        <v>7822368</v>
      </c>
      <c r="Y112" s="43">
        <f t="shared" si="29"/>
        <v>0.94251901944209626</v>
      </c>
      <c r="Z112" s="43">
        <f t="shared" si="30"/>
        <v>1.115</v>
      </c>
      <c r="AA112" s="43">
        <f t="shared" si="31"/>
        <v>1.1830000000000001</v>
      </c>
      <c r="AB112" s="42">
        <f t="shared" si="32"/>
        <v>0</v>
      </c>
      <c r="AC112" s="43">
        <f t="shared" si="33"/>
        <v>0</v>
      </c>
      <c r="AD112" s="43">
        <f t="shared" si="34"/>
        <v>0</v>
      </c>
      <c r="AE112" s="43">
        <f t="shared" si="35"/>
        <v>0</v>
      </c>
      <c r="AF112" s="42">
        <f t="shared" si="36"/>
        <v>0</v>
      </c>
      <c r="AG112" s="43">
        <f t="shared" si="37"/>
        <v>0</v>
      </c>
      <c r="AH112" s="43">
        <f t="shared" si="38"/>
        <v>0</v>
      </c>
      <c r="AI112" s="43">
        <f t="shared" si="39"/>
        <v>0</v>
      </c>
      <c r="AJ112" s="42">
        <f t="shared" si="40"/>
        <v>7822368</v>
      </c>
      <c r="AK112" s="43">
        <f t="shared" si="41"/>
        <v>0.94251901944209626</v>
      </c>
      <c r="AL112" s="43">
        <f t="shared" si="42"/>
        <v>1.115</v>
      </c>
      <c r="AM112" s="43">
        <f t="shared" si="43"/>
        <v>1.1830000000000001</v>
      </c>
      <c r="AN112" s="42">
        <f t="shared" si="44"/>
        <v>7822368</v>
      </c>
      <c r="AO112" s="43">
        <f t="shared" si="45"/>
        <v>0.94251901944209626</v>
      </c>
      <c r="AP112" s="43">
        <f t="shared" si="46"/>
        <v>1.115</v>
      </c>
      <c r="AQ112" s="43">
        <f t="shared" si="47"/>
        <v>1.1830000000000001</v>
      </c>
    </row>
    <row r="113" spans="1:43" ht="15" customHeight="1" x14ac:dyDescent="0.25">
      <c r="A113" s="22" t="s">
        <v>48</v>
      </c>
      <c r="B113" s="22">
        <v>134</v>
      </c>
      <c r="C113" s="22" t="s">
        <v>290</v>
      </c>
      <c r="D113" s="22" t="s">
        <v>289</v>
      </c>
      <c r="E113" s="22" t="s">
        <v>291</v>
      </c>
      <c r="F113" s="22" t="s">
        <v>269</v>
      </c>
      <c r="G113" s="22" t="s">
        <v>926</v>
      </c>
      <c r="H113" s="23" t="s">
        <v>968</v>
      </c>
      <c r="I113" s="36">
        <v>72701</v>
      </c>
      <c r="J113" s="37">
        <v>0.80285234899328861</v>
      </c>
      <c r="K113" s="37">
        <v>0.95699999999999996</v>
      </c>
      <c r="L113" s="38">
        <v>1.1919999999999999</v>
      </c>
      <c r="M113" s="36">
        <v>71394</v>
      </c>
      <c r="N113" s="37">
        <v>0.76641729010806314</v>
      </c>
      <c r="O113" s="37">
        <v>0.92200000000000004</v>
      </c>
      <c r="P113" s="38">
        <v>1.2030000000000001</v>
      </c>
      <c r="Q113" s="22" t="s">
        <v>838</v>
      </c>
      <c r="S113" s="38"/>
      <c r="T113" s="42">
        <f t="shared" si="24"/>
        <v>0</v>
      </c>
      <c r="U113" s="43">
        <f t="shared" si="48"/>
        <v>0</v>
      </c>
      <c r="V113" s="43">
        <f t="shared" si="26"/>
        <v>0</v>
      </c>
      <c r="W113" s="43">
        <f t="shared" si="27"/>
        <v>0</v>
      </c>
      <c r="X113" s="42">
        <f t="shared" si="28"/>
        <v>71394</v>
      </c>
      <c r="Y113" s="43">
        <f t="shared" si="29"/>
        <v>0.76641729010806314</v>
      </c>
      <c r="Z113" s="43">
        <f t="shared" si="30"/>
        <v>0.92200000000000004</v>
      </c>
      <c r="AA113" s="43">
        <f t="shared" si="31"/>
        <v>1.2030000000000001</v>
      </c>
      <c r="AB113" s="42">
        <f t="shared" si="32"/>
        <v>0</v>
      </c>
      <c r="AC113" s="43">
        <f t="shared" si="33"/>
        <v>0</v>
      </c>
      <c r="AD113" s="43">
        <f t="shared" si="34"/>
        <v>0</v>
      </c>
      <c r="AE113" s="43">
        <f t="shared" si="35"/>
        <v>0</v>
      </c>
      <c r="AF113" s="42">
        <f t="shared" si="36"/>
        <v>0</v>
      </c>
      <c r="AG113" s="43">
        <f t="shared" si="37"/>
        <v>0</v>
      </c>
      <c r="AH113" s="43">
        <f t="shared" si="38"/>
        <v>0</v>
      </c>
      <c r="AI113" s="43">
        <f t="shared" si="39"/>
        <v>0</v>
      </c>
      <c r="AJ113" s="42">
        <f t="shared" si="40"/>
        <v>0</v>
      </c>
      <c r="AK113" s="43">
        <f t="shared" si="41"/>
        <v>0</v>
      </c>
      <c r="AL113" s="43">
        <f t="shared" si="42"/>
        <v>0</v>
      </c>
      <c r="AM113" s="43">
        <f t="shared" si="43"/>
        <v>0</v>
      </c>
      <c r="AN113" s="42">
        <f t="shared" si="44"/>
        <v>71394</v>
      </c>
      <c r="AO113" s="43">
        <f t="shared" si="45"/>
        <v>0.76641729010806314</v>
      </c>
      <c r="AP113" s="43">
        <f t="shared" si="46"/>
        <v>0.92200000000000004</v>
      </c>
      <c r="AQ113" s="43">
        <f t="shared" si="47"/>
        <v>1.2030000000000001</v>
      </c>
    </row>
    <row r="114" spans="1:43" ht="15" customHeight="1" x14ac:dyDescent="0.25">
      <c r="A114" s="22" t="s">
        <v>97</v>
      </c>
      <c r="B114" s="22">
        <v>212</v>
      </c>
      <c r="C114" s="22" t="s">
        <v>275</v>
      </c>
      <c r="D114" s="22" t="s">
        <v>275</v>
      </c>
      <c r="E114" s="22" t="s">
        <v>276</v>
      </c>
      <c r="F114" s="22" t="s">
        <v>942</v>
      </c>
      <c r="G114" s="22" t="s">
        <v>932</v>
      </c>
      <c r="H114" s="23" t="s">
        <v>969</v>
      </c>
      <c r="I114" s="36">
        <v>8719154</v>
      </c>
      <c r="J114" s="37">
        <v>0.99423393739703469</v>
      </c>
      <c r="K114" s="37">
        <v>1.2070000000000001</v>
      </c>
      <c r="L114" s="38">
        <v>1.214</v>
      </c>
      <c r="M114" s="36">
        <v>7510291</v>
      </c>
      <c r="N114" s="37">
        <v>0.97718011409942951</v>
      </c>
      <c r="O114" s="37">
        <v>1.1990000000000001</v>
      </c>
      <c r="P114" s="38">
        <v>1.2270000000000001</v>
      </c>
      <c r="Q114" s="22" t="s">
        <v>421</v>
      </c>
      <c r="S114" s="38"/>
      <c r="T114" s="42">
        <f t="shared" si="24"/>
        <v>0</v>
      </c>
      <c r="U114" s="43">
        <f t="shared" si="48"/>
        <v>0</v>
      </c>
      <c r="V114" s="43">
        <f t="shared" si="26"/>
        <v>0</v>
      </c>
      <c r="W114" s="43">
        <f t="shared" si="27"/>
        <v>0</v>
      </c>
      <c r="X114" s="42">
        <f t="shared" si="28"/>
        <v>0</v>
      </c>
      <c r="Y114" s="43">
        <f t="shared" si="29"/>
        <v>0</v>
      </c>
      <c r="Z114" s="43">
        <f t="shared" si="30"/>
        <v>0</v>
      </c>
      <c r="AA114" s="43">
        <f t="shared" si="31"/>
        <v>0</v>
      </c>
      <c r="AB114" s="42">
        <f t="shared" si="32"/>
        <v>0</v>
      </c>
      <c r="AC114" s="43">
        <f t="shared" si="33"/>
        <v>0</v>
      </c>
      <c r="AD114" s="43">
        <f t="shared" si="34"/>
        <v>0</v>
      </c>
      <c r="AE114" s="43">
        <f t="shared" si="35"/>
        <v>0</v>
      </c>
      <c r="AF114" s="42">
        <f t="shared" si="36"/>
        <v>0</v>
      </c>
      <c r="AG114" s="43">
        <f t="shared" si="37"/>
        <v>0</v>
      </c>
      <c r="AH114" s="43">
        <f t="shared" si="38"/>
        <v>0</v>
      </c>
      <c r="AI114" s="43">
        <f t="shared" si="39"/>
        <v>0</v>
      </c>
      <c r="AJ114" s="42">
        <f t="shared" si="40"/>
        <v>0</v>
      </c>
      <c r="AK114" s="43">
        <f t="shared" si="41"/>
        <v>0</v>
      </c>
      <c r="AL114" s="43">
        <f t="shared" si="42"/>
        <v>0</v>
      </c>
      <c r="AM114" s="43">
        <f t="shared" si="43"/>
        <v>0</v>
      </c>
      <c r="AN114" s="42">
        <f t="shared" si="44"/>
        <v>0</v>
      </c>
      <c r="AO114" s="43">
        <f t="shared" si="45"/>
        <v>0</v>
      </c>
      <c r="AP114" s="43">
        <f t="shared" si="46"/>
        <v>0</v>
      </c>
      <c r="AQ114" s="43">
        <f t="shared" si="47"/>
        <v>0</v>
      </c>
    </row>
    <row r="115" spans="1:43" ht="15" customHeight="1" x14ac:dyDescent="0.25">
      <c r="A115" s="22" t="s">
        <v>64</v>
      </c>
      <c r="B115" s="22">
        <v>135</v>
      </c>
      <c r="C115" s="22" t="s">
        <v>355</v>
      </c>
      <c r="D115" s="22" t="s">
        <v>354</v>
      </c>
      <c r="E115" s="22" t="s">
        <v>314</v>
      </c>
      <c r="F115" s="22" t="s">
        <v>942</v>
      </c>
      <c r="G115" s="22" t="s">
        <v>929</v>
      </c>
      <c r="H115" s="23" t="s">
        <v>969</v>
      </c>
      <c r="I115" s="36">
        <v>1295831</v>
      </c>
      <c r="J115" s="37">
        <v>0.95625546806649164</v>
      </c>
      <c r="K115" s="37">
        <v>1.093</v>
      </c>
      <c r="L115" s="38">
        <v>1.143</v>
      </c>
      <c r="M115" s="36">
        <v>1141332</v>
      </c>
      <c r="N115" s="37">
        <v>0.92583120204603586</v>
      </c>
      <c r="O115" s="37">
        <v>1.0860000000000001</v>
      </c>
      <c r="P115" s="38">
        <v>1.173</v>
      </c>
      <c r="Q115" s="22" t="s">
        <v>341</v>
      </c>
      <c r="S115" s="38"/>
      <c r="T115" s="42">
        <f t="shared" si="24"/>
        <v>0</v>
      </c>
      <c r="U115" s="43">
        <f t="shared" si="48"/>
        <v>0</v>
      </c>
      <c r="V115" s="43">
        <f t="shared" si="26"/>
        <v>0</v>
      </c>
      <c r="W115" s="43">
        <f t="shared" si="27"/>
        <v>0</v>
      </c>
      <c r="X115" s="42">
        <f t="shared" si="28"/>
        <v>0</v>
      </c>
      <c r="Y115" s="43">
        <f t="shared" si="29"/>
        <v>0</v>
      </c>
      <c r="Z115" s="43">
        <f t="shared" si="30"/>
        <v>0</v>
      </c>
      <c r="AA115" s="43">
        <f t="shared" si="31"/>
        <v>0</v>
      </c>
      <c r="AB115" s="42">
        <f t="shared" si="32"/>
        <v>0</v>
      </c>
      <c r="AC115" s="43">
        <f t="shared" si="33"/>
        <v>0</v>
      </c>
      <c r="AD115" s="43">
        <f t="shared" si="34"/>
        <v>0</v>
      </c>
      <c r="AE115" s="43">
        <f t="shared" si="35"/>
        <v>0</v>
      </c>
      <c r="AF115" s="42">
        <f t="shared" si="36"/>
        <v>0</v>
      </c>
      <c r="AG115" s="43">
        <f t="shared" si="37"/>
        <v>0</v>
      </c>
      <c r="AH115" s="43">
        <f t="shared" si="38"/>
        <v>0</v>
      </c>
      <c r="AI115" s="43">
        <f t="shared" si="39"/>
        <v>0</v>
      </c>
      <c r="AJ115" s="42">
        <f t="shared" si="40"/>
        <v>0</v>
      </c>
      <c r="AK115" s="43">
        <f t="shared" si="41"/>
        <v>0</v>
      </c>
      <c r="AL115" s="43">
        <f t="shared" si="42"/>
        <v>0</v>
      </c>
      <c r="AM115" s="43">
        <f t="shared" si="43"/>
        <v>0</v>
      </c>
      <c r="AN115" s="42">
        <f t="shared" si="44"/>
        <v>0</v>
      </c>
      <c r="AO115" s="43">
        <f t="shared" si="45"/>
        <v>0</v>
      </c>
      <c r="AP115" s="43">
        <f t="shared" si="46"/>
        <v>0</v>
      </c>
      <c r="AQ115" s="43">
        <f t="shared" si="47"/>
        <v>0</v>
      </c>
    </row>
    <row r="116" spans="1:43" ht="15" customHeight="1" x14ac:dyDescent="0.25">
      <c r="A116" s="22" t="s">
        <v>80</v>
      </c>
      <c r="B116" s="22">
        <v>136</v>
      </c>
      <c r="C116" s="22" t="s">
        <v>357</v>
      </c>
      <c r="D116" s="22" t="s">
        <v>356</v>
      </c>
      <c r="E116" s="22" t="s">
        <v>358</v>
      </c>
      <c r="F116" s="22" t="s">
        <v>942</v>
      </c>
      <c r="G116" s="22" t="s">
        <v>929</v>
      </c>
      <c r="H116" s="23" t="s">
        <v>969</v>
      </c>
      <c r="I116" s="36">
        <v>513180</v>
      </c>
      <c r="J116" s="37">
        <v>0.96031746031746035</v>
      </c>
      <c r="K116" s="37">
        <v>1.089</v>
      </c>
      <c r="L116" s="38">
        <v>1.1339999999999999</v>
      </c>
      <c r="M116" s="36">
        <v>450008</v>
      </c>
      <c r="N116" s="37">
        <v>0.92875536480686693</v>
      </c>
      <c r="O116" s="37">
        <v>1.0820000000000001</v>
      </c>
      <c r="P116" s="38">
        <v>1.165</v>
      </c>
      <c r="Q116" s="22" t="s">
        <v>564</v>
      </c>
      <c r="S116" s="38"/>
      <c r="T116" s="42">
        <f t="shared" si="24"/>
        <v>0</v>
      </c>
      <c r="U116" s="43">
        <f t="shared" si="48"/>
        <v>0</v>
      </c>
      <c r="V116" s="43">
        <f t="shared" si="26"/>
        <v>0</v>
      </c>
      <c r="W116" s="43">
        <f t="shared" si="27"/>
        <v>0</v>
      </c>
      <c r="X116" s="42">
        <f t="shared" si="28"/>
        <v>0</v>
      </c>
      <c r="Y116" s="43">
        <f t="shared" si="29"/>
        <v>0</v>
      </c>
      <c r="Z116" s="43">
        <f t="shared" si="30"/>
        <v>0</v>
      </c>
      <c r="AA116" s="43">
        <f t="shared" si="31"/>
        <v>0</v>
      </c>
      <c r="AB116" s="42">
        <f t="shared" si="32"/>
        <v>0</v>
      </c>
      <c r="AC116" s="43">
        <f t="shared" si="33"/>
        <v>0</v>
      </c>
      <c r="AD116" s="43">
        <f t="shared" si="34"/>
        <v>0</v>
      </c>
      <c r="AE116" s="43">
        <f t="shared" si="35"/>
        <v>0</v>
      </c>
      <c r="AF116" s="42">
        <f t="shared" si="36"/>
        <v>0</v>
      </c>
      <c r="AG116" s="43">
        <f t="shared" si="37"/>
        <v>0</v>
      </c>
      <c r="AH116" s="43">
        <f t="shared" si="38"/>
        <v>0</v>
      </c>
      <c r="AI116" s="43">
        <f t="shared" si="39"/>
        <v>0</v>
      </c>
      <c r="AJ116" s="42">
        <f t="shared" si="40"/>
        <v>0</v>
      </c>
      <c r="AK116" s="43">
        <f t="shared" si="41"/>
        <v>0</v>
      </c>
      <c r="AL116" s="43">
        <f t="shared" si="42"/>
        <v>0</v>
      </c>
      <c r="AM116" s="43">
        <f t="shared" si="43"/>
        <v>0</v>
      </c>
      <c r="AN116" s="42">
        <f t="shared" si="44"/>
        <v>0</v>
      </c>
      <c r="AO116" s="43">
        <f t="shared" si="45"/>
        <v>0</v>
      </c>
      <c r="AP116" s="43">
        <f t="shared" si="46"/>
        <v>0</v>
      </c>
      <c r="AQ116" s="43">
        <f t="shared" si="47"/>
        <v>0</v>
      </c>
    </row>
    <row r="117" spans="1:43" ht="15" customHeight="1" x14ac:dyDescent="0.25">
      <c r="A117" s="22" t="s">
        <v>0</v>
      </c>
      <c r="B117" s="22">
        <v>138</v>
      </c>
      <c r="C117" s="22" t="s">
        <v>846</v>
      </c>
      <c r="D117" s="22" t="s">
        <v>845</v>
      </c>
      <c r="E117" s="22" t="s">
        <v>847</v>
      </c>
      <c r="F117" s="22" t="s">
        <v>400</v>
      </c>
      <c r="G117" s="22" t="s">
        <v>929</v>
      </c>
      <c r="H117" s="23" t="s">
        <v>968</v>
      </c>
      <c r="I117" s="36">
        <v>10340733</v>
      </c>
      <c r="J117" s="37">
        <v>1.1634534786253141</v>
      </c>
      <c r="K117" s="37">
        <v>1.3879999999999999</v>
      </c>
      <c r="L117" s="38">
        <v>1.1930000000000001</v>
      </c>
      <c r="M117" s="36">
        <v>9721203</v>
      </c>
      <c r="N117" s="37">
        <v>1.1483333333333332</v>
      </c>
      <c r="O117" s="37">
        <v>1.3779999999999999</v>
      </c>
      <c r="P117" s="38">
        <v>1.2</v>
      </c>
      <c r="Q117" s="22" t="s">
        <v>566</v>
      </c>
      <c r="S117" s="38"/>
      <c r="T117" s="42">
        <f t="shared" si="24"/>
        <v>0</v>
      </c>
      <c r="U117" s="43">
        <f t="shared" si="48"/>
        <v>0</v>
      </c>
      <c r="V117" s="43">
        <f t="shared" si="26"/>
        <v>0</v>
      </c>
      <c r="W117" s="43">
        <f t="shared" si="27"/>
        <v>0</v>
      </c>
      <c r="X117" s="42">
        <f t="shared" si="28"/>
        <v>0</v>
      </c>
      <c r="Y117" s="43">
        <f t="shared" si="29"/>
        <v>0</v>
      </c>
      <c r="Z117" s="43">
        <f t="shared" si="30"/>
        <v>0</v>
      </c>
      <c r="AA117" s="43">
        <f t="shared" si="31"/>
        <v>0</v>
      </c>
      <c r="AB117" s="42">
        <f t="shared" si="32"/>
        <v>0</v>
      </c>
      <c r="AC117" s="43">
        <f t="shared" si="33"/>
        <v>0</v>
      </c>
      <c r="AD117" s="43">
        <f t="shared" si="34"/>
        <v>0</v>
      </c>
      <c r="AE117" s="43">
        <f t="shared" si="35"/>
        <v>0</v>
      </c>
      <c r="AF117" s="42">
        <f t="shared" si="36"/>
        <v>0</v>
      </c>
      <c r="AG117" s="43">
        <f t="shared" si="37"/>
        <v>0</v>
      </c>
      <c r="AH117" s="43">
        <f t="shared" si="38"/>
        <v>0</v>
      </c>
      <c r="AI117" s="43">
        <f t="shared" si="39"/>
        <v>0</v>
      </c>
      <c r="AJ117" s="42">
        <f t="shared" si="40"/>
        <v>0</v>
      </c>
      <c r="AK117" s="43">
        <f t="shared" si="41"/>
        <v>0</v>
      </c>
      <c r="AL117" s="43">
        <f t="shared" si="42"/>
        <v>0</v>
      </c>
      <c r="AM117" s="43">
        <f t="shared" si="43"/>
        <v>0</v>
      </c>
      <c r="AN117" s="42">
        <f t="shared" si="44"/>
        <v>0</v>
      </c>
      <c r="AO117" s="43">
        <f t="shared" si="45"/>
        <v>0</v>
      </c>
      <c r="AP117" s="43">
        <f t="shared" si="46"/>
        <v>0</v>
      </c>
      <c r="AQ117" s="43">
        <f t="shared" si="47"/>
        <v>0</v>
      </c>
    </row>
    <row r="118" spans="1:43" ht="15" customHeight="1" x14ac:dyDescent="0.25">
      <c r="A118" s="22" t="s">
        <v>256</v>
      </c>
      <c r="B118" s="22">
        <v>137</v>
      </c>
      <c r="C118" s="22" t="s">
        <v>643</v>
      </c>
      <c r="D118" s="22" t="s">
        <v>642</v>
      </c>
      <c r="E118" s="22" t="s">
        <v>531</v>
      </c>
      <c r="F118" s="22" t="s">
        <v>269</v>
      </c>
      <c r="G118" s="22" t="s">
        <v>926</v>
      </c>
      <c r="H118" s="23" t="s">
        <v>968</v>
      </c>
      <c r="I118" s="36">
        <v>17861</v>
      </c>
      <c r="J118" s="37" t="s">
        <v>980</v>
      </c>
      <c r="K118" s="37">
        <v>0</v>
      </c>
      <c r="L118" s="38">
        <v>0</v>
      </c>
      <c r="M118" s="36">
        <v>17861</v>
      </c>
      <c r="N118" s="37" t="s">
        <v>980</v>
      </c>
      <c r="O118" s="37">
        <v>0</v>
      </c>
      <c r="P118" s="38">
        <v>0</v>
      </c>
      <c r="Q118" s="22" t="s">
        <v>569</v>
      </c>
      <c r="S118" s="38"/>
      <c r="T118" s="42">
        <f t="shared" si="24"/>
        <v>0</v>
      </c>
      <c r="U118" s="43">
        <f t="shared" si="48"/>
        <v>0</v>
      </c>
      <c r="V118" s="43">
        <f t="shared" si="26"/>
        <v>0</v>
      </c>
      <c r="W118" s="43">
        <f t="shared" si="27"/>
        <v>0</v>
      </c>
      <c r="X118" s="42">
        <f t="shared" si="28"/>
        <v>17861</v>
      </c>
      <c r="Y118" s="43" t="str">
        <f t="shared" si="29"/>
        <v/>
      </c>
      <c r="Z118" s="43">
        <f t="shared" si="30"/>
        <v>0</v>
      </c>
      <c r="AA118" s="43">
        <f t="shared" si="31"/>
        <v>0</v>
      </c>
      <c r="AB118" s="42">
        <f t="shared" si="32"/>
        <v>0</v>
      </c>
      <c r="AC118" s="43">
        <f t="shared" si="33"/>
        <v>0</v>
      </c>
      <c r="AD118" s="43">
        <f t="shared" si="34"/>
        <v>0</v>
      </c>
      <c r="AE118" s="43">
        <f t="shared" si="35"/>
        <v>0</v>
      </c>
      <c r="AF118" s="42">
        <f t="shared" si="36"/>
        <v>17861</v>
      </c>
      <c r="AG118" s="43" t="str">
        <f t="shared" si="37"/>
        <v/>
      </c>
      <c r="AH118" s="43">
        <f t="shared" si="38"/>
        <v>0</v>
      </c>
      <c r="AI118" s="43">
        <f t="shared" si="39"/>
        <v>0</v>
      </c>
      <c r="AJ118" s="42">
        <f t="shared" si="40"/>
        <v>0</v>
      </c>
      <c r="AK118" s="43">
        <f t="shared" si="41"/>
        <v>0</v>
      </c>
      <c r="AL118" s="43">
        <f t="shared" si="42"/>
        <v>0</v>
      </c>
      <c r="AM118" s="43">
        <f t="shared" si="43"/>
        <v>0</v>
      </c>
      <c r="AN118" s="42">
        <f t="shared" si="44"/>
        <v>0</v>
      </c>
      <c r="AO118" s="43">
        <f t="shared" si="45"/>
        <v>0</v>
      </c>
      <c r="AP118" s="43">
        <f t="shared" si="46"/>
        <v>0</v>
      </c>
      <c r="AQ118" s="43">
        <f t="shared" si="47"/>
        <v>0</v>
      </c>
    </row>
    <row r="119" spans="1:43" ht="15" customHeight="1" x14ac:dyDescent="0.25">
      <c r="A119" s="22" t="s">
        <v>100</v>
      </c>
      <c r="B119" s="22">
        <v>139</v>
      </c>
      <c r="C119" s="22" t="s">
        <v>645</v>
      </c>
      <c r="D119" s="22" t="s">
        <v>644</v>
      </c>
      <c r="E119" s="22" t="s">
        <v>288</v>
      </c>
      <c r="F119" s="22" t="s">
        <v>269</v>
      </c>
      <c r="G119" s="22" t="s">
        <v>929</v>
      </c>
      <c r="H119" s="23" t="s">
        <v>968</v>
      </c>
      <c r="I119" s="36">
        <v>337710</v>
      </c>
      <c r="J119" s="37">
        <v>0.85419968304278926</v>
      </c>
      <c r="K119" s="37">
        <v>1.0780000000000001</v>
      </c>
      <c r="L119" s="38">
        <v>1.262</v>
      </c>
      <c r="M119" s="36">
        <v>327223</v>
      </c>
      <c r="N119" s="37">
        <v>0.83555207517619423</v>
      </c>
      <c r="O119" s="37">
        <v>1.0669999999999999</v>
      </c>
      <c r="P119" s="38">
        <v>1.2769999999999999</v>
      </c>
      <c r="Q119" s="22" t="s">
        <v>571</v>
      </c>
      <c r="S119" s="38"/>
      <c r="T119" s="42">
        <f t="shared" si="24"/>
        <v>327223</v>
      </c>
      <c r="U119" s="43">
        <f t="shared" si="48"/>
        <v>0.83555207517619423</v>
      </c>
      <c r="V119" s="43">
        <f t="shared" si="26"/>
        <v>1.0669999999999999</v>
      </c>
      <c r="W119" s="43">
        <f t="shared" si="27"/>
        <v>1.2769999999999999</v>
      </c>
      <c r="X119" s="42">
        <f t="shared" si="28"/>
        <v>327223</v>
      </c>
      <c r="Y119" s="43">
        <f t="shared" si="29"/>
        <v>0.83555207517619423</v>
      </c>
      <c r="Z119" s="43">
        <f t="shared" si="30"/>
        <v>1.0669999999999999</v>
      </c>
      <c r="AA119" s="43">
        <f t="shared" si="31"/>
        <v>1.2769999999999999</v>
      </c>
      <c r="AB119" s="42">
        <f t="shared" si="32"/>
        <v>0</v>
      </c>
      <c r="AC119" s="43">
        <f t="shared" si="33"/>
        <v>0</v>
      </c>
      <c r="AD119" s="43">
        <f t="shared" si="34"/>
        <v>0</v>
      </c>
      <c r="AE119" s="43">
        <f t="shared" si="35"/>
        <v>0</v>
      </c>
      <c r="AF119" s="42">
        <f t="shared" si="36"/>
        <v>0</v>
      </c>
      <c r="AG119" s="43">
        <f t="shared" si="37"/>
        <v>0</v>
      </c>
      <c r="AH119" s="43">
        <f t="shared" si="38"/>
        <v>0</v>
      </c>
      <c r="AI119" s="43">
        <f t="shared" si="39"/>
        <v>0</v>
      </c>
      <c r="AJ119" s="42">
        <f t="shared" si="40"/>
        <v>327223</v>
      </c>
      <c r="AK119" s="43">
        <f t="shared" si="41"/>
        <v>0.83555207517619423</v>
      </c>
      <c r="AL119" s="43">
        <f t="shared" si="42"/>
        <v>1.0669999999999999</v>
      </c>
      <c r="AM119" s="43">
        <f t="shared" si="43"/>
        <v>1.2769999999999999</v>
      </c>
      <c r="AN119" s="42">
        <f t="shared" si="44"/>
        <v>327223</v>
      </c>
      <c r="AO119" s="43">
        <f t="shared" si="45"/>
        <v>0.83555207517619423</v>
      </c>
      <c r="AP119" s="43">
        <f t="shared" si="46"/>
        <v>1.0669999999999999</v>
      </c>
      <c r="AQ119" s="43">
        <f t="shared" si="47"/>
        <v>1.2769999999999999</v>
      </c>
    </row>
    <row r="120" spans="1:43" ht="15" customHeight="1" x14ac:dyDescent="0.25">
      <c r="A120" s="22" t="s">
        <v>37</v>
      </c>
      <c r="B120" s="22">
        <v>140</v>
      </c>
      <c r="C120" s="22" t="s">
        <v>647</v>
      </c>
      <c r="D120" s="22" t="s">
        <v>646</v>
      </c>
      <c r="E120" s="22" t="s">
        <v>648</v>
      </c>
      <c r="F120" s="22" t="s">
        <v>269</v>
      </c>
      <c r="G120" s="22" t="s">
        <v>929</v>
      </c>
      <c r="H120" s="23" t="s">
        <v>968</v>
      </c>
      <c r="I120" s="36">
        <v>559138</v>
      </c>
      <c r="J120" s="37">
        <v>0.97491638795986624</v>
      </c>
      <c r="K120" s="37">
        <v>1.1659999999999999</v>
      </c>
      <c r="L120" s="38">
        <v>1.196</v>
      </c>
      <c r="M120" s="36">
        <v>510932</v>
      </c>
      <c r="N120" s="37">
        <v>0.96505823627287846</v>
      </c>
      <c r="O120" s="37">
        <v>1.1599999999999999</v>
      </c>
      <c r="P120" s="38">
        <v>1.202</v>
      </c>
      <c r="Q120" s="22" t="s">
        <v>573</v>
      </c>
      <c r="S120" s="38"/>
      <c r="T120" s="42">
        <f t="shared" si="24"/>
        <v>510932</v>
      </c>
      <c r="U120" s="43">
        <f t="shared" si="48"/>
        <v>0.96505823627287846</v>
      </c>
      <c r="V120" s="43">
        <f t="shared" si="26"/>
        <v>1.1599999999999999</v>
      </c>
      <c r="W120" s="43">
        <f t="shared" si="27"/>
        <v>1.202</v>
      </c>
      <c r="X120" s="42">
        <f t="shared" si="28"/>
        <v>510932</v>
      </c>
      <c r="Y120" s="43">
        <f t="shared" si="29"/>
        <v>0.96505823627287846</v>
      </c>
      <c r="Z120" s="43">
        <f t="shared" si="30"/>
        <v>1.1599999999999999</v>
      </c>
      <c r="AA120" s="43">
        <f t="shared" si="31"/>
        <v>1.202</v>
      </c>
      <c r="AB120" s="42">
        <f t="shared" si="32"/>
        <v>0</v>
      </c>
      <c r="AC120" s="43">
        <f t="shared" si="33"/>
        <v>0</v>
      </c>
      <c r="AD120" s="43">
        <f t="shared" si="34"/>
        <v>0</v>
      </c>
      <c r="AE120" s="43">
        <f t="shared" si="35"/>
        <v>0</v>
      </c>
      <c r="AF120" s="42">
        <f t="shared" si="36"/>
        <v>0</v>
      </c>
      <c r="AG120" s="43">
        <f t="shared" si="37"/>
        <v>0</v>
      </c>
      <c r="AH120" s="43">
        <f t="shared" si="38"/>
        <v>0</v>
      </c>
      <c r="AI120" s="43">
        <f t="shared" si="39"/>
        <v>0</v>
      </c>
      <c r="AJ120" s="42">
        <f t="shared" si="40"/>
        <v>510932</v>
      </c>
      <c r="AK120" s="43">
        <f t="shared" si="41"/>
        <v>0.96505823627287846</v>
      </c>
      <c r="AL120" s="43">
        <f t="shared" si="42"/>
        <v>1.1599999999999999</v>
      </c>
      <c r="AM120" s="43">
        <f t="shared" si="43"/>
        <v>1.202</v>
      </c>
      <c r="AN120" s="42">
        <f t="shared" si="44"/>
        <v>510932</v>
      </c>
      <c r="AO120" s="43">
        <f t="shared" si="45"/>
        <v>0.96505823627287846</v>
      </c>
      <c r="AP120" s="43">
        <f t="shared" si="46"/>
        <v>1.1599999999999999</v>
      </c>
      <c r="AQ120" s="43">
        <f t="shared" si="47"/>
        <v>1.202</v>
      </c>
    </row>
    <row r="121" spans="1:43" ht="15" customHeight="1" x14ac:dyDescent="0.25">
      <c r="A121" s="22" t="s">
        <v>13</v>
      </c>
      <c r="B121" s="22">
        <v>141</v>
      </c>
      <c r="C121" s="22" t="s">
        <v>432</v>
      </c>
      <c r="D121" s="22" t="s">
        <v>431</v>
      </c>
      <c r="E121" s="22" t="s">
        <v>433</v>
      </c>
      <c r="F121" s="22" t="s">
        <v>269</v>
      </c>
      <c r="G121" s="22" t="s">
        <v>930</v>
      </c>
      <c r="H121" s="23" t="s">
        <v>968</v>
      </c>
      <c r="I121" s="36">
        <v>263558</v>
      </c>
      <c r="J121" s="37">
        <v>0.98131672597864761</v>
      </c>
      <c r="K121" s="37">
        <v>1.103</v>
      </c>
      <c r="L121" s="38">
        <v>1.1240000000000001</v>
      </c>
      <c r="M121" s="36">
        <v>232002</v>
      </c>
      <c r="N121" s="37">
        <v>0.97785651018600539</v>
      </c>
      <c r="O121" s="37">
        <v>1.1040000000000001</v>
      </c>
      <c r="P121" s="38">
        <v>1.129</v>
      </c>
      <c r="Q121" s="22" t="s">
        <v>576</v>
      </c>
      <c r="S121" s="38"/>
      <c r="T121" s="42">
        <f t="shared" si="24"/>
        <v>0</v>
      </c>
      <c r="U121" s="43">
        <f t="shared" si="48"/>
        <v>0</v>
      </c>
      <c r="V121" s="43">
        <f t="shared" si="26"/>
        <v>0</v>
      </c>
      <c r="W121" s="43">
        <f t="shared" si="27"/>
        <v>0</v>
      </c>
      <c r="X121" s="42">
        <f t="shared" si="28"/>
        <v>232002</v>
      </c>
      <c r="Y121" s="43">
        <f t="shared" si="29"/>
        <v>0.97785651018600539</v>
      </c>
      <c r="Z121" s="43">
        <f t="shared" si="30"/>
        <v>1.1040000000000001</v>
      </c>
      <c r="AA121" s="43">
        <f t="shared" si="31"/>
        <v>1.129</v>
      </c>
      <c r="AB121" s="42">
        <f t="shared" si="32"/>
        <v>0</v>
      </c>
      <c r="AC121" s="43">
        <f t="shared" si="33"/>
        <v>0</v>
      </c>
      <c r="AD121" s="43">
        <f t="shared" si="34"/>
        <v>0</v>
      </c>
      <c r="AE121" s="43">
        <f t="shared" si="35"/>
        <v>0</v>
      </c>
      <c r="AF121" s="42">
        <f t="shared" si="36"/>
        <v>0</v>
      </c>
      <c r="AG121" s="43">
        <f t="shared" si="37"/>
        <v>0</v>
      </c>
      <c r="AH121" s="43">
        <f t="shared" si="38"/>
        <v>0</v>
      </c>
      <c r="AI121" s="43">
        <f t="shared" si="39"/>
        <v>0</v>
      </c>
      <c r="AJ121" s="42">
        <f t="shared" si="40"/>
        <v>0</v>
      </c>
      <c r="AK121" s="43">
        <f t="shared" si="41"/>
        <v>0</v>
      </c>
      <c r="AL121" s="43">
        <f t="shared" si="42"/>
        <v>0</v>
      </c>
      <c r="AM121" s="43">
        <f t="shared" si="43"/>
        <v>0</v>
      </c>
      <c r="AN121" s="42">
        <f t="shared" si="44"/>
        <v>232002</v>
      </c>
      <c r="AO121" s="43">
        <f t="shared" si="45"/>
        <v>0.97785651018600539</v>
      </c>
      <c r="AP121" s="43">
        <f t="shared" si="46"/>
        <v>1.1040000000000001</v>
      </c>
      <c r="AQ121" s="43">
        <f t="shared" si="47"/>
        <v>1.129</v>
      </c>
    </row>
    <row r="122" spans="1:43" ht="15" customHeight="1" x14ac:dyDescent="0.25">
      <c r="A122" s="22" t="s">
        <v>180</v>
      </c>
      <c r="B122" s="22">
        <v>142</v>
      </c>
      <c r="C122" s="22" t="s">
        <v>650</v>
      </c>
      <c r="D122" s="22" t="s">
        <v>649</v>
      </c>
      <c r="E122" s="22" t="s">
        <v>271</v>
      </c>
      <c r="F122" s="22" t="s">
        <v>269</v>
      </c>
      <c r="G122" s="22" t="s">
        <v>929</v>
      </c>
      <c r="H122" s="23" t="s">
        <v>968</v>
      </c>
      <c r="I122" s="36">
        <v>5111053</v>
      </c>
      <c r="J122" s="37">
        <v>1.1157243816254416</v>
      </c>
      <c r="K122" s="37">
        <v>1.2629999999999999</v>
      </c>
      <c r="L122" s="38">
        <v>1.1319999999999999</v>
      </c>
      <c r="M122" s="36">
        <v>4699468</v>
      </c>
      <c r="N122" s="37">
        <v>1.1161971830985917</v>
      </c>
      <c r="O122" s="37">
        <v>1.268</v>
      </c>
      <c r="P122" s="38">
        <v>1.1359999999999999</v>
      </c>
      <c r="Q122" s="22" t="s">
        <v>578</v>
      </c>
      <c r="S122" s="38"/>
      <c r="T122" s="42">
        <f t="shared" si="24"/>
        <v>4699468</v>
      </c>
      <c r="U122" s="43">
        <f t="shared" si="48"/>
        <v>1.1161971830985917</v>
      </c>
      <c r="V122" s="43">
        <f t="shared" si="26"/>
        <v>1.268</v>
      </c>
      <c r="W122" s="43">
        <f t="shared" si="27"/>
        <v>1.1359999999999999</v>
      </c>
      <c r="X122" s="42">
        <f t="shared" si="28"/>
        <v>4699468</v>
      </c>
      <c r="Y122" s="43">
        <f t="shared" si="29"/>
        <v>1.1161971830985917</v>
      </c>
      <c r="Z122" s="43">
        <f t="shared" si="30"/>
        <v>1.268</v>
      </c>
      <c r="AA122" s="43">
        <f t="shared" si="31"/>
        <v>1.1359999999999999</v>
      </c>
      <c r="AB122" s="42">
        <f t="shared" si="32"/>
        <v>4699468</v>
      </c>
      <c r="AC122" s="43">
        <f t="shared" si="33"/>
        <v>1.1161971830985917</v>
      </c>
      <c r="AD122" s="43">
        <f t="shared" si="34"/>
        <v>1.268</v>
      </c>
      <c r="AE122" s="43">
        <f t="shared" si="35"/>
        <v>1.1359999999999999</v>
      </c>
      <c r="AF122" s="42">
        <f t="shared" si="36"/>
        <v>4699468</v>
      </c>
      <c r="AG122" s="43">
        <f t="shared" si="37"/>
        <v>1.1161971830985917</v>
      </c>
      <c r="AH122" s="43">
        <f t="shared" si="38"/>
        <v>1.268</v>
      </c>
      <c r="AI122" s="43">
        <f t="shared" si="39"/>
        <v>1.1359999999999999</v>
      </c>
      <c r="AJ122" s="42">
        <f t="shared" si="40"/>
        <v>0</v>
      </c>
      <c r="AK122" s="43">
        <f t="shared" si="41"/>
        <v>0</v>
      </c>
      <c r="AL122" s="43">
        <f t="shared" si="42"/>
        <v>0</v>
      </c>
      <c r="AM122" s="43">
        <f t="shared" si="43"/>
        <v>0</v>
      </c>
      <c r="AN122" s="42">
        <f t="shared" si="44"/>
        <v>0</v>
      </c>
      <c r="AO122" s="43">
        <f t="shared" si="45"/>
        <v>0</v>
      </c>
      <c r="AP122" s="43">
        <f t="shared" si="46"/>
        <v>0</v>
      </c>
      <c r="AQ122" s="43">
        <f t="shared" si="47"/>
        <v>0</v>
      </c>
    </row>
    <row r="123" spans="1:43" ht="15" customHeight="1" x14ac:dyDescent="0.25">
      <c r="A123" s="22" t="s">
        <v>58</v>
      </c>
      <c r="B123" s="22">
        <v>143</v>
      </c>
      <c r="C123" s="22" t="s">
        <v>843</v>
      </c>
      <c r="D123" s="22" t="s">
        <v>842</v>
      </c>
      <c r="E123" s="22" t="s">
        <v>844</v>
      </c>
      <c r="F123" s="22" t="s">
        <v>269</v>
      </c>
      <c r="G123" s="22" t="s">
        <v>929</v>
      </c>
      <c r="H123" s="23" t="s">
        <v>968</v>
      </c>
      <c r="I123" s="36">
        <v>359357</v>
      </c>
      <c r="J123" s="37">
        <v>1.0165649520488229</v>
      </c>
      <c r="K123" s="37">
        <v>1.1659999999999999</v>
      </c>
      <c r="L123" s="38">
        <v>1.147</v>
      </c>
      <c r="M123" s="36">
        <v>314772</v>
      </c>
      <c r="N123" s="37">
        <v>0.99315068493150682</v>
      </c>
      <c r="O123" s="37">
        <v>1.1599999999999999</v>
      </c>
      <c r="P123" s="38">
        <v>1.1679999999999999</v>
      </c>
      <c r="Q123" s="22" t="s">
        <v>581</v>
      </c>
      <c r="S123" s="38"/>
      <c r="T123" s="42">
        <f t="shared" si="24"/>
        <v>314772</v>
      </c>
      <c r="U123" s="43">
        <f t="shared" si="48"/>
        <v>0.99315068493150682</v>
      </c>
      <c r="V123" s="43">
        <f t="shared" si="26"/>
        <v>1.1599999999999999</v>
      </c>
      <c r="W123" s="43">
        <f t="shared" si="27"/>
        <v>1.1679999999999999</v>
      </c>
      <c r="X123" s="42">
        <f t="shared" si="28"/>
        <v>314772</v>
      </c>
      <c r="Y123" s="43">
        <f t="shared" si="29"/>
        <v>0.99315068493150682</v>
      </c>
      <c r="Z123" s="43">
        <f t="shared" si="30"/>
        <v>1.1599999999999999</v>
      </c>
      <c r="AA123" s="43">
        <f t="shared" si="31"/>
        <v>1.1679999999999999</v>
      </c>
      <c r="AB123" s="42">
        <f t="shared" si="32"/>
        <v>0</v>
      </c>
      <c r="AC123" s="43">
        <f t="shared" si="33"/>
        <v>0</v>
      </c>
      <c r="AD123" s="43">
        <f t="shared" si="34"/>
        <v>0</v>
      </c>
      <c r="AE123" s="43">
        <f t="shared" si="35"/>
        <v>0</v>
      </c>
      <c r="AF123" s="42">
        <f t="shared" si="36"/>
        <v>0</v>
      </c>
      <c r="AG123" s="43">
        <f t="shared" si="37"/>
        <v>0</v>
      </c>
      <c r="AH123" s="43">
        <f t="shared" si="38"/>
        <v>0</v>
      </c>
      <c r="AI123" s="43">
        <f t="shared" si="39"/>
        <v>0</v>
      </c>
      <c r="AJ123" s="42">
        <f t="shared" si="40"/>
        <v>314772</v>
      </c>
      <c r="AK123" s="43">
        <f t="shared" si="41"/>
        <v>0.99315068493150682</v>
      </c>
      <c r="AL123" s="43">
        <f t="shared" si="42"/>
        <v>1.1599999999999999</v>
      </c>
      <c r="AM123" s="43">
        <f t="shared" si="43"/>
        <v>1.1679999999999999</v>
      </c>
      <c r="AN123" s="42">
        <f t="shared" si="44"/>
        <v>314772</v>
      </c>
      <c r="AO123" s="43">
        <f t="shared" si="45"/>
        <v>0.99315068493150682</v>
      </c>
      <c r="AP123" s="43">
        <f t="shared" si="46"/>
        <v>1.1599999999999999</v>
      </c>
      <c r="AQ123" s="43">
        <f t="shared" si="47"/>
        <v>1.1679999999999999</v>
      </c>
    </row>
    <row r="124" spans="1:43" ht="15" customHeight="1" x14ac:dyDescent="0.25">
      <c r="A124" s="22" t="s">
        <v>224</v>
      </c>
      <c r="B124" s="22">
        <v>144</v>
      </c>
      <c r="C124" s="22" t="s">
        <v>428</v>
      </c>
      <c r="D124" s="22" t="s">
        <v>427</v>
      </c>
      <c r="E124" s="22" t="s">
        <v>429</v>
      </c>
      <c r="F124" s="22" t="s">
        <v>269</v>
      </c>
      <c r="G124" s="22" t="s">
        <v>929</v>
      </c>
      <c r="H124" s="23" t="s">
        <v>968</v>
      </c>
      <c r="I124" s="36">
        <v>304729</v>
      </c>
      <c r="J124" s="37">
        <v>1.0329670329670328</v>
      </c>
      <c r="K124" s="37">
        <v>1.222</v>
      </c>
      <c r="L124" s="38">
        <v>1.1830000000000001</v>
      </c>
      <c r="M124" s="36">
        <v>258577</v>
      </c>
      <c r="N124" s="37">
        <v>0.996661101836394</v>
      </c>
      <c r="O124" s="37">
        <v>1.194</v>
      </c>
      <c r="P124" s="38">
        <v>1.198</v>
      </c>
      <c r="Q124" s="22" t="s">
        <v>583</v>
      </c>
      <c r="S124" s="38"/>
      <c r="T124" s="42">
        <f t="shared" si="24"/>
        <v>258577</v>
      </c>
      <c r="U124" s="43">
        <f t="shared" si="48"/>
        <v>0.996661101836394</v>
      </c>
      <c r="V124" s="43">
        <f t="shared" si="26"/>
        <v>1.194</v>
      </c>
      <c r="W124" s="43">
        <f t="shared" si="27"/>
        <v>1.198</v>
      </c>
      <c r="X124" s="42">
        <f t="shared" si="28"/>
        <v>258577</v>
      </c>
      <c r="Y124" s="43">
        <f t="shared" si="29"/>
        <v>0.996661101836394</v>
      </c>
      <c r="Z124" s="43">
        <f t="shared" si="30"/>
        <v>1.194</v>
      </c>
      <c r="AA124" s="43">
        <f t="shared" si="31"/>
        <v>1.198</v>
      </c>
      <c r="AB124" s="42">
        <f t="shared" si="32"/>
        <v>0</v>
      </c>
      <c r="AC124" s="43">
        <f t="shared" si="33"/>
        <v>0</v>
      </c>
      <c r="AD124" s="43">
        <f t="shared" si="34"/>
        <v>0</v>
      </c>
      <c r="AE124" s="43">
        <f t="shared" si="35"/>
        <v>0</v>
      </c>
      <c r="AF124" s="42">
        <f t="shared" si="36"/>
        <v>0</v>
      </c>
      <c r="AG124" s="43">
        <f t="shared" si="37"/>
        <v>0</v>
      </c>
      <c r="AH124" s="43">
        <f t="shared" si="38"/>
        <v>0</v>
      </c>
      <c r="AI124" s="43">
        <f t="shared" si="39"/>
        <v>0</v>
      </c>
      <c r="AJ124" s="42">
        <f t="shared" si="40"/>
        <v>258577</v>
      </c>
      <c r="AK124" s="43">
        <f t="shared" si="41"/>
        <v>0.996661101836394</v>
      </c>
      <c r="AL124" s="43">
        <f t="shared" si="42"/>
        <v>1.194</v>
      </c>
      <c r="AM124" s="43">
        <f t="shared" si="43"/>
        <v>1.198</v>
      </c>
      <c r="AN124" s="42">
        <f t="shared" si="44"/>
        <v>258577</v>
      </c>
      <c r="AO124" s="43">
        <f t="shared" si="45"/>
        <v>0.996661101836394</v>
      </c>
      <c r="AP124" s="43">
        <f t="shared" si="46"/>
        <v>1.194</v>
      </c>
      <c r="AQ124" s="43">
        <f t="shared" si="47"/>
        <v>1.198</v>
      </c>
    </row>
    <row r="125" spans="1:43" ht="15" customHeight="1" x14ac:dyDescent="0.25">
      <c r="A125" s="22" t="s">
        <v>179</v>
      </c>
      <c r="B125" s="22">
        <v>145</v>
      </c>
      <c r="C125" s="22" t="s">
        <v>652</v>
      </c>
      <c r="D125" s="22" t="s">
        <v>651</v>
      </c>
      <c r="E125" s="22" t="s">
        <v>299</v>
      </c>
      <c r="F125" s="22" t="s">
        <v>269</v>
      </c>
      <c r="G125" s="22" t="s">
        <v>929</v>
      </c>
      <c r="H125" s="23" t="s">
        <v>968</v>
      </c>
      <c r="I125" s="36">
        <v>28755831</v>
      </c>
      <c r="J125" s="37">
        <v>1.2149613069647462</v>
      </c>
      <c r="K125" s="37">
        <v>1.413</v>
      </c>
      <c r="L125" s="38">
        <v>1.163</v>
      </c>
      <c r="M125" s="36">
        <v>25052327</v>
      </c>
      <c r="N125" s="37">
        <v>1.2473776223776225</v>
      </c>
      <c r="O125" s="37">
        <v>1.427</v>
      </c>
      <c r="P125" s="38">
        <v>1.1439999999999999</v>
      </c>
      <c r="Q125" s="22" t="s">
        <v>588</v>
      </c>
      <c r="S125" s="38"/>
      <c r="T125" s="42">
        <f t="shared" si="24"/>
        <v>25052327</v>
      </c>
      <c r="U125" s="43">
        <f t="shared" si="48"/>
        <v>1.2473776223776225</v>
      </c>
      <c r="V125" s="43">
        <f t="shared" si="26"/>
        <v>1.427</v>
      </c>
      <c r="W125" s="43">
        <f t="shared" si="27"/>
        <v>1.1439999999999999</v>
      </c>
      <c r="X125" s="42">
        <f t="shared" si="28"/>
        <v>25052327</v>
      </c>
      <c r="Y125" s="43">
        <f t="shared" si="29"/>
        <v>1.2473776223776225</v>
      </c>
      <c r="Z125" s="43">
        <f t="shared" si="30"/>
        <v>1.427</v>
      </c>
      <c r="AA125" s="43">
        <f t="shared" si="31"/>
        <v>1.1439999999999999</v>
      </c>
      <c r="AB125" s="42">
        <f t="shared" si="32"/>
        <v>25052327</v>
      </c>
      <c r="AC125" s="43">
        <f t="shared" si="33"/>
        <v>1.2473776223776225</v>
      </c>
      <c r="AD125" s="43">
        <f t="shared" si="34"/>
        <v>1.427</v>
      </c>
      <c r="AE125" s="43">
        <f t="shared" si="35"/>
        <v>1.1439999999999999</v>
      </c>
      <c r="AF125" s="42">
        <f t="shared" si="36"/>
        <v>25052327</v>
      </c>
      <c r="AG125" s="43">
        <f t="shared" si="37"/>
        <v>1.2473776223776225</v>
      </c>
      <c r="AH125" s="43">
        <f t="shared" si="38"/>
        <v>1.427</v>
      </c>
      <c r="AI125" s="43">
        <f t="shared" si="39"/>
        <v>1.1439999999999999</v>
      </c>
      <c r="AJ125" s="42">
        <f t="shared" si="40"/>
        <v>0</v>
      </c>
      <c r="AK125" s="43">
        <f t="shared" si="41"/>
        <v>0</v>
      </c>
      <c r="AL125" s="43">
        <f t="shared" si="42"/>
        <v>0</v>
      </c>
      <c r="AM125" s="43">
        <f t="shared" si="43"/>
        <v>0</v>
      </c>
      <c r="AN125" s="42">
        <f t="shared" si="44"/>
        <v>0</v>
      </c>
      <c r="AO125" s="43">
        <f t="shared" si="45"/>
        <v>0</v>
      </c>
      <c r="AP125" s="43">
        <f t="shared" si="46"/>
        <v>0</v>
      </c>
      <c r="AQ125" s="43">
        <f t="shared" si="47"/>
        <v>0</v>
      </c>
    </row>
    <row r="126" spans="1:43" ht="15" customHeight="1" x14ac:dyDescent="0.25">
      <c r="A126" s="22" t="s">
        <v>230</v>
      </c>
      <c r="B126" s="22">
        <v>267</v>
      </c>
      <c r="C126" s="22" t="s">
        <v>430</v>
      </c>
      <c r="D126" s="22" t="s">
        <v>430</v>
      </c>
      <c r="E126" s="22" t="s">
        <v>299</v>
      </c>
      <c r="F126" s="22" t="s">
        <v>269</v>
      </c>
      <c r="G126" s="22" t="s">
        <v>926</v>
      </c>
      <c r="H126" s="23" t="s">
        <v>968</v>
      </c>
      <c r="I126" s="36">
        <v>425173</v>
      </c>
      <c r="J126" s="37">
        <v>1.1036269430051815</v>
      </c>
      <c r="K126" s="37">
        <v>1.278</v>
      </c>
      <c r="L126" s="38">
        <v>1.1579999999999999</v>
      </c>
      <c r="M126" s="36">
        <v>432360</v>
      </c>
      <c r="N126" s="37">
        <v>1.0328836424957843</v>
      </c>
      <c r="O126" s="37">
        <v>1.2250000000000001</v>
      </c>
      <c r="P126" s="38">
        <v>1.1859999999999999</v>
      </c>
      <c r="Q126" s="22" t="s">
        <v>591</v>
      </c>
      <c r="S126" s="38"/>
      <c r="T126" s="42">
        <f t="shared" si="24"/>
        <v>0</v>
      </c>
      <c r="U126" s="43">
        <f t="shared" si="48"/>
        <v>0</v>
      </c>
      <c r="V126" s="43">
        <f t="shared" si="26"/>
        <v>0</v>
      </c>
      <c r="W126" s="43">
        <f t="shared" si="27"/>
        <v>0</v>
      </c>
      <c r="X126" s="42">
        <f t="shared" si="28"/>
        <v>432360</v>
      </c>
      <c r="Y126" s="43">
        <f t="shared" si="29"/>
        <v>1.0328836424957843</v>
      </c>
      <c r="Z126" s="43">
        <f t="shared" si="30"/>
        <v>1.2250000000000001</v>
      </c>
      <c r="AA126" s="43">
        <f t="shared" si="31"/>
        <v>1.1859999999999999</v>
      </c>
      <c r="AB126" s="42">
        <f t="shared" si="32"/>
        <v>0</v>
      </c>
      <c r="AC126" s="43">
        <f t="shared" si="33"/>
        <v>0</v>
      </c>
      <c r="AD126" s="43">
        <f t="shared" si="34"/>
        <v>0</v>
      </c>
      <c r="AE126" s="43">
        <f t="shared" si="35"/>
        <v>0</v>
      </c>
      <c r="AF126" s="42">
        <f t="shared" si="36"/>
        <v>432360</v>
      </c>
      <c r="AG126" s="43">
        <f t="shared" si="37"/>
        <v>1.0328836424957843</v>
      </c>
      <c r="AH126" s="43">
        <f t="shared" si="38"/>
        <v>1.2250000000000001</v>
      </c>
      <c r="AI126" s="43">
        <f t="shared" si="39"/>
        <v>1.1859999999999999</v>
      </c>
      <c r="AJ126" s="42">
        <f t="shared" si="40"/>
        <v>0</v>
      </c>
      <c r="AK126" s="43">
        <f t="shared" si="41"/>
        <v>0</v>
      </c>
      <c r="AL126" s="43">
        <f t="shared" si="42"/>
        <v>0</v>
      </c>
      <c r="AM126" s="43">
        <f t="shared" si="43"/>
        <v>0</v>
      </c>
      <c r="AN126" s="42">
        <f t="shared" si="44"/>
        <v>0</v>
      </c>
      <c r="AO126" s="43">
        <f t="shared" si="45"/>
        <v>0</v>
      </c>
      <c r="AP126" s="43">
        <f t="shared" si="46"/>
        <v>0</v>
      </c>
      <c r="AQ126" s="43">
        <f t="shared" si="47"/>
        <v>0</v>
      </c>
    </row>
    <row r="127" spans="1:43" ht="15" customHeight="1" x14ac:dyDescent="0.25">
      <c r="A127" s="22" t="s">
        <v>216</v>
      </c>
      <c r="B127" s="22">
        <v>146</v>
      </c>
      <c r="C127" s="22" t="s">
        <v>654</v>
      </c>
      <c r="D127" s="22" t="s">
        <v>653</v>
      </c>
      <c r="E127" s="22" t="s">
        <v>655</v>
      </c>
      <c r="F127" s="22" t="s">
        <v>269</v>
      </c>
      <c r="G127" s="22" t="s">
        <v>926</v>
      </c>
      <c r="H127" s="23" t="s">
        <v>968</v>
      </c>
      <c r="I127" s="36">
        <v>171448</v>
      </c>
      <c r="J127" s="37">
        <v>0.95786758383490977</v>
      </c>
      <c r="K127" s="37">
        <v>1.1140000000000001</v>
      </c>
      <c r="L127" s="38">
        <v>1.163</v>
      </c>
      <c r="M127" s="36">
        <v>149209</v>
      </c>
      <c r="N127" s="37">
        <v>0.9403361344537815</v>
      </c>
      <c r="O127" s="37">
        <v>1.119</v>
      </c>
      <c r="P127" s="38">
        <v>1.19</v>
      </c>
      <c r="Q127" s="22" t="s">
        <v>594</v>
      </c>
      <c r="S127" s="38"/>
      <c r="T127" s="42">
        <f t="shared" si="24"/>
        <v>0</v>
      </c>
      <c r="U127" s="43">
        <f t="shared" si="48"/>
        <v>0</v>
      </c>
      <c r="V127" s="43">
        <f t="shared" si="26"/>
        <v>0</v>
      </c>
      <c r="W127" s="43">
        <f t="shared" si="27"/>
        <v>0</v>
      </c>
      <c r="X127" s="42">
        <f t="shared" si="28"/>
        <v>149209</v>
      </c>
      <c r="Y127" s="43">
        <f t="shared" si="29"/>
        <v>0.9403361344537815</v>
      </c>
      <c r="Z127" s="43">
        <f t="shared" si="30"/>
        <v>1.119</v>
      </c>
      <c r="AA127" s="43">
        <f t="shared" si="31"/>
        <v>1.19</v>
      </c>
      <c r="AB127" s="42">
        <f t="shared" si="32"/>
        <v>0</v>
      </c>
      <c r="AC127" s="43">
        <f t="shared" si="33"/>
        <v>0</v>
      </c>
      <c r="AD127" s="43">
        <f t="shared" si="34"/>
        <v>0</v>
      </c>
      <c r="AE127" s="43">
        <f t="shared" si="35"/>
        <v>0</v>
      </c>
      <c r="AF127" s="42">
        <f t="shared" si="36"/>
        <v>0</v>
      </c>
      <c r="AG127" s="43">
        <f t="shared" si="37"/>
        <v>0</v>
      </c>
      <c r="AH127" s="43">
        <f t="shared" si="38"/>
        <v>0</v>
      </c>
      <c r="AI127" s="43">
        <f t="shared" si="39"/>
        <v>0</v>
      </c>
      <c r="AJ127" s="42">
        <f t="shared" si="40"/>
        <v>0</v>
      </c>
      <c r="AK127" s="43">
        <f t="shared" si="41"/>
        <v>0</v>
      </c>
      <c r="AL127" s="43">
        <f t="shared" si="42"/>
        <v>0</v>
      </c>
      <c r="AM127" s="43">
        <f t="shared" si="43"/>
        <v>0</v>
      </c>
      <c r="AN127" s="42">
        <f t="shared" si="44"/>
        <v>149209</v>
      </c>
      <c r="AO127" s="43">
        <f t="shared" si="45"/>
        <v>0.9403361344537815</v>
      </c>
      <c r="AP127" s="43">
        <f t="shared" si="46"/>
        <v>1.119</v>
      </c>
      <c r="AQ127" s="43">
        <f t="shared" si="47"/>
        <v>1.19</v>
      </c>
    </row>
    <row r="128" spans="1:43" ht="15" customHeight="1" x14ac:dyDescent="0.25">
      <c r="A128" s="22" t="s">
        <v>118</v>
      </c>
      <c r="B128" s="22">
        <v>151</v>
      </c>
      <c r="C128" s="22" t="s">
        <v>382</v>
      </c>
      <c r="D128" s="22" t="s">
        <v>381</v>
      </c>
      <c r="E128" s="22" t="s">
        <v>358</v>
      </c>
      <c r="F128" s="22" t="s">
        <v>942</v>
      </c>
      <c r="G128" s="22" t="s">
        <v>926</v>
      </c>
      <c r="H128" s="23" t="s">
        <v>969</v>
      </c>
      <c r="I128" s="36">
        <v>763382</v>
      </c>
      <c r="J128" s="37">
        <v>0.90166666666666673</v>
      </c>
      <c r="K128" s="37">
        <v>1.0820000000000001</v>
      </c>
      <c r="L128" s="38">
        <v>1.2</v>
      </c>
      <c r="M128" s="36">
        <v>651684</v>
      </c>
      <c r="N128" s="37">
        <v>0.87408610885458971</v>
      </c>
      <c r="O128" s="37">
        <v>1.0760000000000001</v>
      </c>
      <c r="P128" s="38">
        <v>1.2310000000000001</v>
      </c>
      <c r="Q128" s="22" t="s">
        <v>597</v>
      </c>
      <c r="S128" s="38"/>
      <c r="T128" s="42">
        <f t="shared" si="24"/>
        <v>0</v>
      </c>
      <c r="U128" s="43">
        <f t="shared" si="48"/>
        <v>0</v>
      </c>
      <c r="V128" s="43">
        <f t="shared" si="26"/>
        <v>0</v>
      </c>
      <c r="W128" s="43">
        <f t="shared" si="27"/>
        <v>0</v>
      </c>
      <c r="X128" s="42">
        <f t="shared" si="28"/>
        <v>0</v>
      </c>
      <c r="Y128" s="43">
        <f t="shared" si="29"/>
        <v>0</v>
      </c>
      <c r="Z128" s="43">
        <f t="shared" si="30"/>
        <v>0</v>
      </c>
      <c r="AA128" s="43">
        <f t="shared" si="31"/>
        <v>0</v>
      </c>
      <c r="AB128" s="42">
        <f t="shared" si="32"/>
        <v>0</v>
      </c>
      <c r="AC128" s="43">
        <f t="shared" si="33"/>
        <v>0</v>
      </c>
      <c r="AD128" s="43">
        <f t="shared" si="34"/>
        <v>0</v>
      </c>
      <c r="AE128" s="43">
        <f t="shared" si="35"/>
        <v>0</v>
      </c>
      <c r="AF128" s="42">
        <f t="shared" si="36"/>
        <v>0</v>
      </c>
      <c r="AG128" s="43">
        <f t="shared" si="37"/>
        <v>0</v>
      </c>
      <c r="AH128" s="43">
        <f t="shared" si="38"/>
        <v>0</v>
      </c>
      <c r="AI128" s="43">
        <f t="shared" si="39"/>
        <v>0</v>
      </c>
      <c r="AJ128" s="42">
        <f t="shared" si="40"/>
        <v>0</v>
      </c>
      <c r="AK128" s="43">
        <f t="shared" si="41"/>
        <v>0</v>
      </c>
      <c r="AL128" s="43">
        <f t="shared" si="42"/>
        <v>0</v>
      </c>
      <c r="AM128" s="43">
        <f t="shared" si="43"/>
        <v>0</v>
      </c>
      <c r="AN128" s="42">
        <f t="shared" si="44"/>
        <v>0</v>
      </c>
      <c r="AO128" s="43">
        <f t="shared" si="45"/>
        <v>0</v>
      </c>
      <c r="AP128" s="43">
        <f t="shared" si="46"/>
        <v>0</v>
      </c>
      <c r="AQ128" s="43">
        <f t="shared" si="47"/>
        <v>0</v>
      </c>
    </row>
    <row r="129" spans="1:43" ht="15" customHeight="1" x14ac:dyDescent="0.25">
      <c r="A129" s="22" t="s">
        <v>34</v>
      </c>
      <c r="B129" s="22">
        <v>152</v>
      </c>
      <c r="C129" s="22" t="s">
        <v>806</v>
      </c>
      <c r="D129" s="22" t="s">
        <v>805</v>
      </c>
      <c r="E129" s="22" t="s">
        <v>807</v>
      </c>
      <c r="F129" s="22" t="s">
        <v>269</v>
      </c>
      <c r="G129" s="22" t="s">
        <v>926</v>
      </c>
      <c r="H129" s="23" t="s">
        <v>968</v>
      </c>
      <c r="I129" s="36">
        <v>312638</v>
      </c>
      <c r="J129" s="37">
        <v>1.0288713910761154</v>
      </c>
      <c r="K129" s="37">
        <v>1.1759999999999999</v>
      </c>
      <c r="L129" s="38">
        <v>1.143</v>
      </c>
      <c r="M129" s="36">
        <v>290238</v>
      </c>
      <c r="N129" s="37">
        <v>1.0121951219512195</v>
      </c>
      <c r="O129" s="37">
        <v>1.1619999999999999</v>
      </c>
      <c r="P129" s="38">
        <v>1.1479999999999999</v>
      </c>
      <c r="Q129" s="22" t="s">
        <v>553</v>
      </c>
      <c r="S129" s="38"/>
      <c r="T129" s="42">
        <f t="shared" si="24"/>
        <v>0</v>
      </c>
      <c r="U129" s="43">
        <f t="shared" si="48"/>
        <v>0</v>
      </c>
      <c r="V129" s="43">
        <f t="shared" si="26"/>
        <v>0</v>
      </c>
      <c r="W129" s="43">
        <f t="shared" si="27"/>
        <v>0</v>
      </c>
      <c r="X129" s="42">
        <f t="shared" si="28"/>
        <v>290238</v>
      </c>
      <c r="Y129" s="43">
        <f t="shared" si="29"/>
        <v>1.0121951219512195</v>
      </c>
      <c r="Z129" s="43">
        <f t="shared" si="30"/>
        <v>1.1619999999999999</v>
      </c>
      <c r="AA129" s="43">
        <f t="shared" si="31"/>
        <v>1.1479999999999999</v>
      </c>
      <c r="AB129" s="42">
        <f t="shared" si="32"/>
        <v>0</v>
      </c>
      <c r="AC129" s="43">
        <f t="shared" si="33"/>
        <v>0</v>
      </c>
      <c r="AD129" s="43">
        <f t="shared" si="34"/>
        <v>0</v>
      </c>
      <c r="AE129" s="43">
        <f t="shared" si="35"/>
        <v>0</v>
      </c>
      <c r="AF129" s="42">
        <f t="shared" si="36"/>
        <v>290238</v>
      </c>
      <c r="AG129" s="43">
        <f t="shared" si="37"/>
        <v>1.0121951219512195</v>
      </c>
      <c r="AH129" s="43">
        <f t="shared" si="38"/>
        <v>1.1619999999999999</v>
      </c>
      <c r="AI129" s="43">
        <f t="shared" si="39"/>
        <v>1.1479999999999999</v>
      </c>
      <c r="AJ129" s="42">
        <f t="shared" si="40"/>
        <v>0</v>
      </c>
      <c r="AK129" s="43">
        <f t="shared" si="41"/>
        <v>0</v>
      </c>
      <c r="AL129" s="43">
        <f t="shared" si="42"/>
        <v>0</v>
      </c>
      <c r="AM129" s="43">
        <f t="shared" si="43"/>
        <v>0</v>
      </c>
      <c r="AN129" s="42">
        <f t="shared" si="44"/>
        <v>0</v>
      </c>
      <c r="AO129" s="43">
        <f t="shared" si="45"/>
        <v>0</v>
      </c>
      <c r="AP129" s="43">
        <f t="shared" si="46"/>
        <v>0</v>
      </c>
      <c r="AQ129" s="43">
        <f t="shared" si="47"/>
        <v>0</v>
      </c>
    </row>
    <row r="130" spans="1:43" ht="15" customHeight="1" x14ac:dyDescent="0.25">
      <c r="A130" s="22" t="s">
        <v>22</v>
      </c>
      <c r="B130" s="22">
        <v>154</v>
      </c>
      <c r="C130" s="22" t="s">
        <v>296</v>
      </c>
      <c r="D130" s="22" t="s">
        <v>295</v>
      </c>
      <c r="E130" s="22" t="s">
        <v>271</v>
      </c>
      <c r="F130" s="22" t="s">
        <v>269</v>
      </c>
      <c r="G130" s="22" t="s">
        <v>926</v>
      </c>
      <c r="H130" s="23" t="s">
        <v>968</v>
      </c>
      <c r="I130" s="36">
        <v>7955435</v>
      </c>
      <c r="J130" s="37">
        <v>0.95447154471544715</v>
      </c>
      <c r="K130" s="37">
        <v>1.1739999999999999</v>
      </c>
      <c r="L130" s="38">
        <v>1.23</v>
      </c>
      <c r="M130" s="36">
        <v>7517191</v>
      </c>
      <c r="N130" s="37">
        <v>0.92530120481927691</v>
      </c>
      <c r="O130" s="37">
        <v>1.1519999999999999</v>
      </c>
      <c r="P130" s="38">
        <v>1.2450000000000001</v>
      </c>
      <c r="Q130" s="22" t="s">
        <v>599</v>
      </c>
      <c r="S130" s="38"/>
      <c r="T130" s="42">
        <f t="shared" si="24"/>
        <v>0</v>
      </c>
      <c r="U130" s="43">
        <f t="shared" si="48"/>
        <v>0</v>
      </c>
      <c r="V130" s="43">
        <f t="shared" si="26"/>
        <v>0</v>
      </c>
      <c r="W130" s="43">
        <f t="shared" si="27"/>
        <v>0</v>
      </c>
      <c r="X130" s="42">
        <f t="shared" si="28"/>
        <v>7517191</v>
      </c>
      <c r="Y130" s="43">
        <f t="shared" si="29"/>
        <v>0.92530120481927691</v>
      </c>
      <c r="Z130" s="43">
        <f t="shared" si="30"/>
        <v>1.1519999999999999</v>
      </c>
      <c r="AA130" s="43">
        <f t="shared" si="31"/>
        <v>1.2450000000000001</v>
      </c>
      <c r="AB130" s="42">
        <f t="shared" si="32"/>
        <v>0</v>
      </c>
      <c r="AC130" s="43">
        <f t="shared" si="33"/>
        <v>0</v>
      </c>
      <c r="AD130" s="43">
        <f t="shared" si="34"/>
        <v>0</v>
      </c>
      <c r="AE130" s="43">
        <f t="shared" si="35"/>
        <v>0</v>
      </c>
      <c r="AF130" s="42">
        <f t="shared" si="36"/>
        <v>0</v>
      </c>
      <c r="AG130" s="43">
        <f t="shared" si="37"/>
        <v>0</v>
      </c>
      <c r="AH130" s="43">
        <f t="shared" si="38"/>
        <v>0</v>
      </c>
      <c r="AI130" s="43">
        <f t="shared" si="39"/>
        <v>0</v>
      </c>
      <c r="AJ130" s="42">
        <f t="shared" si="40"/>
        <v>0</v>
      </c>
      <c r="AK130" s="43">
        <f t="shared" si="41"/>
        <v>0</v>
      </c>
      <c r="AL130" s="43">
        <f t="shared" si="42"/>
        <v>0</v>
      </c>
      <c r="AM130" s="43">
        <f t="shared" si="43"/>
        <v>0</v>
      </c>
      <c r="AN130" s="42">
        <f t="shared" si="44"/>
        <v>7517191</v>
      </c>
      <c r="AO130" s="43">
        <f t="shared" si="45"/>
        <v>0.92530120481927691</v>
      </c>
      <c r="AP130" s="43">
        <f t="shared" si="46"/>
        <v>1.1519999999999999</v>
      </c>
      <c r="AQ130" s="43">
        <f t="shared" si="47"/>
        <v>1.2450000000000001</v>
      </c>
    </row>
    <row r="131" spans="1:43" ht="15" customHeight="1" x14ac:dyDescent="0.25">
      <c r="A131" s="22" t="s">
        <v>23</v>
      </c>
      <c r="B131" s="22">
        <v>155</v>
      </c>
      <c r="C131" s="22" t="s">
        <v>818</v>
      </c>
      <c r="D131" s="22" t="s">
        <v>817</v>
      </c>
      <c r="E131" s="22" t="s">
        <v>271</v>
      </c>
      <c r="F131" s="22" t="s">
        <v>269</v>
      </c>
      <c r="G131" s="22" t="s">
        <v>929</v>
      </c>
      <c r="H131" s="23" t="s">
        <v>968</v>
      </c>
      <c r="I131" s="36">
        <v>8362550</v>
      </c>
      <c r="J131" s="37">
        <v>1.0485197368421053</v>
      </c>
      <c r="K131" s="37">
        <v>1.2749999999999999</v>
      </c>
      <c r="L131" s="38">
        <v>1.216</v>
      </c>
      <c r="M131" s="36">
        <v>8132646</v>
      </c>
      <c r="N131" s="37">
        <v>1.0202922077922076</v>
      </c>
      <c r="O131" s="37">
        <v>1.2569999999999999</v>
      </c>
      <c r="P131" s="38">
        <v>1.232</v>
      </c>
      <c r="Q131" s="22" t="s">
        <v>841</v>
      </c>
      <c r="S131" s="38"/>
      <c r="T131" s="42">
        <f t="shared" si="24"/>
        <v>8132646</v>
      </c>
      <c r="U131" s="43">
        <f t="shared" si="48"/>
        <v>1.0202922077922076</v>
      </c>
      <c r="V131" s="43">
        <f t="shared" si="26"/>
        <v>1.2569999999999999</v>
      </c>
      <c r="W131" s="43">
        <f t="shared" si="27"/>
        <v>1.232</v>
      </c>
      <c r="X131" s="42">
        <f t="shared" si="28"/>
        <v>8132646</v>
      </c>
      <c r="Y131" s="43">
        <f t="shared" si="29"/>
        <v>1.0202922077922076</v>
      </c>
      <c r="Z131" s="43">
        <f t="shared" si="30"/>
        <v>1.2569999999999999</v>
      </c>
      <c r="AA131" s="43">
        <f t="shared" si="31"/>
        <v>1.232</v>
      </c>
      <c r="AB131" s="42">
        <f t="shared" si="32"/>
        <v>8132646</v>
      </c>
      <c r="AC131" s="43">
        <f t="shared" si="33"/>
        <v>1.0202922077922076</v>
      </c>
      <c r="AD131" s="43">
        <f t="shared" si="34"/>
        <v>1.2569999999999999</v>
      </c>
      <c r="AE131" s="43">
        <f t="shared" si="35"/>
        <v>1.232</v>
      </c>
      <c r="AF131" s="42">
        <f t="shared" si="36"/>
        <v>8132646</v>
      </c>
      <c r="AG131" s="43">
        <f t="shared" si="37"/>
        <v>1.0202922077922076</v>
      </c>
      <c r="AH131" s="43">
        <f t="shared" si="38"/>
        <v>1.2569999999999999</v>
      </c>
      <c r="AI131" s="43">
        <f t="shared" si="39"/>
        <v>1.232</v>
      </c>
      <c r="AJ131" s="42">
        <f t="shared" si="40"/>
        <v>0</v>
      </c>
      <c r="AK131" s="43">
        <f t="shared" si="41"/>
        <v>0</v>
      </c>
      <c r="AL131" s="43">
        <f t="shared" si="42"/>
        <v>0</v>
      </c>
      <c r="AM131" s="43">
        <f t="shared" si="43"/>
        <v>0</v>
      </c>
      <c r="AN131" s="42">
        <f t="shared" si="44"/>
        <v>0</v>
      </c>
      <c r="AO131" s="43">
        <f t="shared" si="45"/>
        <v>0</v>
      </c>
      <c r="AP131" s="43">
        <f t="shared" si="46"/>
        <v>0</v>
      </c>
      <c r="AQ131" s="43">
        <f t="shared" si="47"/>
        <v>0</v>
      </c>
    </row>
    <row r="132" spans="1:43" ht="15" customHeight="1" x14ac:dyDescent="0.25">
      <c r="A132" s="22" t="s">
        <v>142</v>
      </c>
      <c r="B132" s="22">
        <v>156</v>
      </c>
      <c r="C132" s="22" t="s">
        <v>657</v>
      </c>
      <c r="D132" s="22" t="s">
        <v>656</v>
      </c>
      <c r="E132" s="22" t="s">
        <v>271</v>
      </c>
      <c r="F132" s="22" t="s">
        <v>269</v>
      </c>
      <c r="G132" s="22" t="s">
        <v>929</v>
      </c>
      <c r="H132" s="23" t="s">
        <v>968</v>
      </c>
      <c r="I132" s="36">
        <v>2771275</v>
      </c>
      <c r="J132" s="37">
        <v>0.9323248407643312</v>
      </c>
      <c r="K132" s="37">
        <v>1.171</v>
      </c>
      <c r="L132" s="38">
        <v>1.256</v>
      </c>
      <c r="M132" s="36">
        <v>2607410</v>
      </c>
      <c r="N132" s="37">
        <v>0.89366692728694297</v>
      </c>
      <c r="O132" s="37">
        <v>1.143</v>
      </c>
      <c r="P132" s="38">
        <v>1.2789999999999999</v>
      </c>
      <c r="Q132" s="22" t="s">
        <v>602</v>
      </c>
      <c r="S132" s="38"/>
      <c r="T132" s="42">
        <f t="shared" si="24"/>
        <v>2607410</v>
      </c>
      <c r="U132" s="43">
        <f t="shared" si="48"/>
        <v>0.89366692728694297</v>
      </c>
      <c r="V132" s="43">
        <f t="shared" si="26"/>
        <v>1.143</v>
      </c>
      <c r="W132" s="43">
        <f t="shared" si="27"/>
        <v>1.2789999999999999</v>
      </c>
      <c r="X132" s="42">
        <f t="shared" si="28"/>
        <v>2607410</v>
      </c>
      <c r="Y132" s="43">
        <f t="shared" si="29"/>
        <v>0.89366692728694297</v>
      </c>
      <c r="Z132" s="43">
        <f t="shared" si="30"/>
        <v>1.143</v>
      </c>
      <c r="AA132" s="43">
        <f t="shared" si="31"/>
        <v>1.2789999999999999</v>
      </c>
      <c r="AB132" s="42">
        <f t="shared" si="32"/>
        <v>0</v>
      </c>
      <c r="AC132" s="43">
        <f t="shared" si="33"/>
        <v>0</v>
      </c>
      <c r="AD132" s="43">
        <f t="shared" si="34"/>
        <v>0</v>
      </c>
      <c r="AE132" s="43">
        <f t="shared" si="35"/>
        <v>0</v>
      </c>
      <c r="AF132" s="42">
        <f t="shared" si="36"/>
        <v>0</v>
      </c>
      <c r="AG132" s="43">
        <f t="shared" si="37"/>
        <v>0</v>
      </c>
      <c r="AH132" s="43">
        <f t="shared" si="38"/>
        <v>0</v>
      </c>
      <c r="AI132" s="43">
        <f t="shared" si="39"/>
        <v>0</v>
      </c>
      <c r="AJ132" s="42">
        <f t="shared" si="40"/>
        <v>2607410</v>
      </c>
      <c r="AK132" s="43">
        <f t="shared" si="41"/>
        <v>0.89366692728694297</v>
      </c>
      <c r="AL132" s="43">
        <f t="shared" si="42"/>
        <v>1.143</v>
      </c>
      <c r="AM132" s="43">
        <f t="shared" si="43"/>
        <v>1.2789999999999999</v>
      </c>
      <c r="AN132" s="42">
        <f t="shared" si="44"/>
        <v>2607410</v>
      </c>
      <c r="AO132" s="43">
        <f t="shared" si="45"/>
        <v>0.89366692728694297</v>
      </c>
      <c r="AP132" s="43">
        <f t="shared" si="46"/>
        <v>1.143</v>
      </c>
      <c r="AQ132" s="43">
        <f t="shared" si="47"/>
        <v>1.2789999999999999</v>
      </c>
    </row>
    <row r="133" spans="1:43" ht="15" customHeight="1" x14ac:dyDescent="0.25">
      <c r="A133" s="22" t="s">
        <v>69</v>
      </c>
      <c r="B133" s="22">
        <v>157</v>
      </c>
      <c r="C133" s="22" t="s">
        <v>308</v>
      </c>
      <c r="D133" s="22" t="s">
        <v>307</v>
      </c>
      <c r="E133" s="22" t="s">
        <v>299</v>
      </c>
      <c r="F133" s="22" t="s">
        <v>942</v>
      </c>
      <c r="G133" s="22" t="s">
        <v>929</v>
      </c>
      <c r="H133" s="23" t="s">
        <v>969</v>
      </c>
      <c r="I133" s="36">
        <v>4222700</v>
      </c>
      <c r="J133" s="37">
        <v>1.0261732851985559</v>
      </c>
      <c r="K133" s="37">
        <v>1.137</v>
      </c>
      <c r="L133" s="38">
        <v>1.1080000000000001</v>
      </c>
      <c r="M133" s="36">
        <v>3771097</v>
      </c>
      <c r="N133" s="37">
        <v>1.0279783393501805</v>
      </c>
      <c r="O133" s="37">
        <v>1.139</v>
      </c>
      <c r="P133" s="38">
        <v>1.1080000000000001</v>
      </c>
      <c r="Q133" s="22" t="s">
        <v>604</v>
      </c>
      <c r="S133" s="38"/>
      <c r="T133" s="42">
        <f t="shared" ref="T133:T196" si="49">IF(AND($F133=$S$28,$G133=$S$29),IF($S$31=1,$I133,$M133),0)</f>
        <v>0</v>
      </c>
      <c r="U133" s="43">
        <f t="shared" si="48"/>
        <v>0</v>
      </c>
      <c r="V133" s="43">
        <f t="shared" ref="V133:V196" si="50">IF(AND($F133=$S$28,$G133=$S$29),IF($S$31=1,$K133,$O133),0)</f>
        <v>0</v>
      </c>
      <c r="W133" s="43">
        <f t="shared" ref="W133:W196" si="51">IF(AND($F133=$S$28,$G133=$S$29),IF($S$31=1,$L133,$P133),0)</f>
        <v>0</v>
      </c>
      <c r="X133" s="42">
        <f t="shared" ref="X133:X196" si="52">IF(AND(OR($F133=$S$38,$S$38="Alle"),OR($G133=$S$39,$S$39="Alle")),IF($S$31=1,$I133,$M133),0)</f>
        <v>0</v>
      </c>
      <c r="Y133" s="43">
        <f t="shared" ref="Y133:Y196" si="53">IF(AND(OR($F133=$S$38,$S$38="Alle"),OR($G133=$S$39,$S$39="Alle")),IF($S$31=1,$J133,$N133),0)</f>
        <v>0</v>
      </c>
      <c r="Z133" s="43">
        <f t="shared" ref="Z133:Z196" si="54">IF(AND(OR($F133=$S$38,$S$38="Alle"),OR($G133=$S$39,$S$39="Alle")),IF($S$31=1,$K133,$O133),0)</f>
        <v>0</v>
      </c>
      <c r="AA133" s="43">
        <f t="shared" ref="AA133:AA196" si="55">IF(AND(OR($F133=$S$38,$S$38="Alle"),OR($G133=$S$39,$S$39="Alle")),IF($S$31=1,$L133,$P133),0)</f>
        <v>0</v>
      </c>
      <c r="AB133" s="42">
        <f t="shared" ref="AB133:AB196" si="56">IF($U133&gt;=100%,T133,0)</f>
        <v>0</v>
      </c>
      <c r="AC133" s="43">
        <f t="shared" ref="AC133:AC196" si="57">IF($U133&gt;=100%,U133,0)</f>
        <v>0</v>
      </c>
      <c r="AD133" s="43">
        <f t="shared" ref="AD133:AD196" si="58">IF($U133&gt;=100%,V133,0)</f>
        <v>0</v>
      </c>
      <c r="AE133" s="43">
        <f t="shared" ref="AE133:AE196" si="59">IF($U133&gt;=100%,W133,0)</f>
        <v>0</v>
      </c>
      <c r="AF133" s="42">
        <f t="shared" ref="AF133:AF196" si="60">IF($Y133&gt;=100%,X133,0)</f>
        <v>0</v>
      </c>
      <c r="AG133" s="43">
        <f t="shared" ref="AG133:AG196" si="61">IF($Y133&gt;=100%,Y133,0)</f>
        <v>0</v>
      </c>
      <c r="AH133" s="43">
        <f t="shared" ref="AH133:AH196" si="62">IF($Y133&gt;=100%,Z133,0)</f>
        <v>0</v>
      </c>
      <c r="AI133" s="43">
        <f t="shared" ref="AI133:AI196" si="63">IF($Y133&gt;=100%,AA133,0)</f>
        <v>0</v>
      </c>
      <c r="AJ133" s="42">
        <f t="shared" ref="AJ133:AJ196" si="64">IF($U133&gt;=100%,0,T133)</f>
        <v>0</v>
      </c>
      <c r="AK133" s="43">
        <f t="shared" ref="AK133:AK196" si="65">IF($U133&gt;=100%,0,U133)</f>
        <v>0</v>
      </c>
      <c r="AL133" s="43">
        <f t="shared" ref="AL133:AL196" si="66">IF($U133&gt;=100%,0,V133)</f>
        <v>0</v>
      </c>
      <c r="AM133" s="43">
        <f t="shared" ref="AM133:AM196" si="67">IF($U133&gt;=100%,0,W133)</f>
        <v>0</v>
      </c>
      <c r="AN133" s="42">
        <f t="shared" ref="AN133:AN196" si="68">IF($Y133&gt;=100%,0,X133)</f>
        <v>0</v>
      </c>
      <c r="AO133" s="43">
        <f t="shared" ref="AO133:AO196" si="69">IF($Y133&gt;=100%,0,Y133)</f>
        <v>0</v>
      </c>
      <c r="AP133" s="43">
        <f t="shared" ref="AP133:AP196" si="70">IF($Y133&gt;=100%,0,Z133)</f>
        <v>0</v>
      </c>
      <c r="AQ133" s="43">
        <f t="shared" ref="AQ133:AQ196" si="71">IF($Y133&gt;=100%,0,AA133)</f>
        <v>0</v>
      </c>
    </row>
    <row r="134" spans="1:43" ht="15" customHeight="1" x14ac:dyDescent="0.25">
      <c r="A134" s="22" t="s">
        <v>239</v>
      </c>
      <c r="B134" s="22">
        <v>158</v>
      </c>
      <c r="C134" s="22" t="s">
        <v>664</v>
      </c>
      <c r="D134" s="22" t="s">
        <v>663</v>
      </c>
      <c r="E134" s="22" t="s">
        <v>320</v>
      </c>
      <c r="F134" s="22" t="s">
        <v>269</v>
      </c>
      <c r="G134" s="22" t="s">
        <v>926</v>
      </c>
      <c r="H134" s="23" t="s">
        <v>968</v>
      </c>
      <c r="I134" s="36">
        <v>8396338</v>
      </c>
      <c r="J134" s="37">
        <v>0.93523969722455846</v>
      </c>
      <c r="K134" s="37">
        <v>1.1120000000000001</v>
      </c>
      <c r="L134" s="38">
        <v>1.1890000000000001</v>
      </c>
      <c r="M134" s="36">
        <v>7878722</v>
      </c>
      <c r="N134" s="37">
        <v>0.91761827079934744</v>
      </c>
      <c r="O134" s="37">
        <v>1.125</v>
      </c>
      <c r="P134" s="38">
        <v>1.226</v>
      </c>
      <c r="Q134" s="22" t="s">
        <v>607</v>
      </c>
      <c r="S134" s="38"/>
      <c r="T134" s="42">
        <f t="shared" si="49"/>
        <v>0</v>
      </c>
      <c r="U134" s="43">
        <f t="shared" si="48"/>
        <v>0</v>
      </c>
      <c r="V134" s="43">
        <f t="shared" si="50"/>
        <v>0</v>
      </c>
      <c r="W134" s="43">
        <f t="shared" si="51"/>
        <v>0</v>
      </c>
      <c r="X134" s="42">
        <f t="shared" si="52"/>
        <v>7878722</v>
      </c>
      <c r="Y134" s="43">
        <f t="shared" si="53"/>
        <v>0.91761827079934744</v>
      </c>
      <c r="Z134" s="43">
        <f t="shared" si="54"/>
        <v>1.125</v>
      </c>
      <c r="AA134" s="43">
        <f t="shared" si="55"/>
        <v>1.226</v>
      </c>
      <c r="AB134" s="42">
        <f t="shared" si="56"/>
        <v>0</v>
      </c>
      <c r="AC134" s="43">
        <f t="shared" si="57"/>
        <v>0</v>
      </c>
      <c r="AD134" s="43">
        <f t="shared" si="58"/>
        <v>0</v>
      </c>
      <c r="AE134" s="43">
        <f t="shared" si="59"/>
        <v>0</v>
      </c>
      <c r="AF134" s="42">
        <f t="shared" si="60"/>
        <v>0</v>
      </c>
      <c r="AG134" s="43">
        <f t="shared" si="61"/>
        <v>0</v>
      </c>
      <c r="AH134" s="43">
        <f t="shared" si="62"/>
        <v>0</v>
      </c>
      <c r="AI134" s="43">
        <f t="shared" si="63"/>
        <v>0</v>
      </c>
      <c r="AJ134" s="42">
        <f t="shared" si="64"/>
        <v>0</v>
      </c>
      <c r="AK134" s="43">
        <f t="shared" si="65"/>
        <v>0</v>
      </c>
      <c r="AL134" s="43">
        <f t="shared" si="66"/>
        <v>0</v>
      </c>
      <c r="AM134" s="43">
        <f t="shared" si="67"/>
        <v>0</v>
      </c>
      <c r="AN134" s="42">
        <f t="shared" si="68"/>
        <v>7878722</v>
      </c>
      <c r="AO134" s="43">
        <f t="shared" si="69"/>
        <v>0.91761827079934744</v>
      </c>
      <c r="AP134" s="43">
        <f t="shared" si="70"/>
        <v>1.125</v>
      </c>
      <c r="AQ134" s="43">
        <f t="shared" si="71"/>
        <v>1.226</v>
      </c>
    </row>
    <row r="135" spans="1:43" ht="15" customHeight="1" x14ac:dyDescent="0.25">
      <c r="A135" s="22" t="s">
        <v>163</v>
      </c>
      <c r="B135" s="22">
        <v>158</v>
      </c>
      <c r="C135" s="22" t="s">
        <v>664</v>
      </c>
      <c r="D135" s="22" t="s">
        <v>663</v>
      </c>
      <c r="E135" s="22" t="s">
        <v>320</v>
      </c>
      <c r="F135" s="22" t="s">
        <v>269</v>
      </c>
      <c r="G135" s="22" t="s">
        <v>929</v>
      </c>
      <c r="H135" s="23" t="s">
        <v>968</v>
      </c>
      <c r="I135" s="36">
        <v>1002051</v>
      </c>
      <c r="J135" s="37">
        <v>0.95889261744966447</v>
      </c>
      <c r="K135" s="37">
        <v>1.143</v>
      </c>
      <c r="L135" s="38">
        <v>1.1919999999999999</v>
      </c>
      <c r="M135" s="36">
        <v>948455</v>
      </c>
      <c r="N135" s="37">
        <v>0.9412724306688417</v>
      </c>
      <c r="O135" s="37">
        <v>1.1539999999999999</v>
      </c>
      <c r="P135" s="38">
        <v>1.226</v>
      </c>
      <c r="Q135" s="22" t="s">
        <v>906</v>
      </c>
      <c r="S135" s="38"/>
      <c r="T135" s="42">
        <f t="shared" si="49"/>
        <v>948455</v>
      </c>
      <c r="U135" s="43">
        <f t="shared" si="48"/>
        <v>0.9412724306688417</v>
      </c>
      <c r="V135" s="43">
        <f t="shared" si="50"/>
        <v>1.1539999999999999</v>
      </c>
      <c r="W135" s="43">
        <f t="shared" si="51"/>
        <v>1.226</v>
      </c>
      <c r="X135" s="42">
        <f t="shared" si="52"/>
        <v>948455</v>
      </c>
      <c r="Y135" s="43">
        <f t="shared" si="53"/>
        <v>0.9412724306688417</v>
      </c>
      <c r="Z135" s="43">
        <f t="shared" si="54"/>
        <v>1.1539999999999999</v>
      </c>
      <c r="AA135" s="43">
        <f t="shared" si="55"/>
        <v>1.226</v>
      </c>
      <c r="AB135" s="42">
        <f t="shared" si="56"/>
        <v>0</v>
      </c>
      <c r="AC135" s="43">
        <f t="shared" si="57"/>
        <v>0</v>
      </c>
      <c r="AD135" s="43">
        <f t="shared" si="58"/>
        <v>0</v>
      </c>
      <c r="AE135" s="43">
        <f t="shared" si="59"/>
        <v>0</v>
      </c>
      <c r="AF135" s="42">
        <f t="shared" si="60"/>
        <v>0</v>
      </c>
      <c r="AG135" s="43">
        <f t="shared" si="61"/>
        <v>0</v>
      </c>
      <c r="AH135" s="43">
        <f t="shared" si="62"/>
        <v>0</v>
      </c>
      <c r="AI135" s="43">
        <f t="shared" si="63"/>
        <v>0</v>
      </c>
      <c r="AJ135" s="42">
        <f t="shared" si="64"/>
        <v>948455</v>
      </c>
      <c r="AK135" s="43">
        <f t="shared" si="65"/>
        <v>0.9412724306688417</v>
      </c>
      <c r="AL135" s="43">
        <f t="shared" si="66"/>
        <v>1.1539999999999999</v>
      </c>
      <c r="AM135" s="43">
        <f t="shared" si="67"/>
        <v>1.226</v>
      </c>
      <c r="AN135" s="42">
        <f t="shared" si="68"/>
        <v>948455</v>
      </c>
      <c r="AO135" s="43">
        <f t="shared" si="69"/>
        <v>0.9412724306688417</v>
      </c>
      <c r="AP135" s="43">
        <f t="shared" si="70"/>
        <v>1.1539999999999999</v>
      </c>
      <c r="AQ135" s="43">
        <f t="shared" si="71"/>
        <v>1.226</v>
      </c>
    </row>
    <row r="136" spans="1:43" ht="15" customHeight="1" x14ac:dyDescent="0.25">
      <c r="A136" s="22" t="s">
        <v>99</v>
      </c>
      <c r="B136" s="22">
        <v>159</v>
      </c>
      <c r="C136" s="22" t="s">
        <v>360</v>
      </c>
      <c r="D136" s="22" t="s">
        <v>359</v>
      </c>
      <c r="E136" s="22" t="s">
        <v>320</v>
      </c>
      <c r="F136" s="22" t="s">
        <v>942</v>
      </c>
      <c r="G136" s="22" t="s">
        <v>932</v>
      </c>
      <c r="H136" s="23" t="s">
        <v>969</v>
      </c>
      <c r="I136" s="36">
        <v>416799</v>
      </c>
      <c r="J136" s="37" t="s">
        <v>980</v>
      </c>
      <c r="K136" s="37">
        <v>0</v>
      </c>
      <c r="L136" s="38">
        <v>0</v>
      </c>
      <c r="M136" s="36">
        <v>362531</v>
      </c>
      <c r="N136" s="37" t="s">
        <v>980</v>
      </c>
      <c r="O136" s="37">
        <v>0</v>
      </c>
      <c r="P136" s="38">
        <v>0</v>
      </c>
      <c r="Q136" s="22" t="s">
        <v>609</v>
      </c>
      <c r="S136" s="38"/>
      <c r="T136" s="42">
        <f t="shared" si="49"/>
        <v>0</v>
      </c>
      <c r="U136" s="43">
        <f t="shared" si="48"/>
        <v>0</v>
      </c>
      <c r="V136" s="43">
        <f t="shared" si="50"/>
        <v>0</v>
      </c>
      <c r="W136" s="43">
        <f t="shared" si="51"/>
        <v>0</v>
      </c>
      <c r="X136" s="42">
        <f t="shared" si="52"/>
        <v>0</v>
      </c>
      <c r="Y136" s="43">
        <f t="shared" si="53"/>
        <v>0</v>
      </c>
      <c r="Z136" s="43">
        <f t="shared" si="54"/>
        <v>0</v>
      </c>
      <c r="AA136" s="43">
        <f t="shared" si="55"/>
        <v>0</v>
      </c>
      <c r="AB136" s="42">
        <f t="shared" si="56"/>
        <v>0</v>
      </c>
      <c r="AC136" s="43">
        <f t="shared" si="57"/>
        <v>0</v>
      </c>
      <c r="AD136" s="43">
        <f t="shared" si="58"/>
        <v>0</v>
      </c>
      <c r="AE136" s="43">
        <f t="shared" si="59"/>
        <v>0</v>
      </c>
      <c r="AF136" s="42">
        <f t="shared" si="60"/>
        <v>0</v>
      </c>
      <c r="AG136" s="43">
        <f t="shared" si="61"/>
        <v>0</v>
      </c>
      <c r="AH136" s="43">
        <f t="shared" si="62"/>
        <v>0</v>
      </c>
      <c r="AI136" s="43">
        <f t="shared" si="63"/>
        <v>0</v>
      </c>
      <c r="AJ136" s="42">
        <f t="shared" si="64"/>
        <v>0</v>
      </c>
      <c r="AK136" s="43">
        <f t="shared" si="65"/>
        <v>0</v>
      </c>
      <c r="AL136" s="43">
        <f t="shared" si="66"/>
        <v>0</v>
      </c>
      <c r="AM136" s="43">
        <f t="shared" si="67"/>
        <v>0</v>
      </c>
      <c r="AN136" s="42">
        <f t="shared" si="68"/>
        <v>0</v>
      </c>
      <c r="AO136" s="43">
        <f t="shared" si="69"/>
        <v>0</v>
      </c>
      <c r="AP136" s="43">
        <f t="shared" si="70"/>
        <v>0</v>
      </c>
      <c r="AQ136" s="43">
        <f t="shared" si="71"/>
        <v>0</v>
      </c>
    </row>
    <row r="137" spans="1:43" ht="15" customHeight="1" x14ac:dyDescent="0.25">
      <c r="A137" s="22" t="s">
        <v>11</v>
      </c>
      <c r="B137" s="22">
        <v>160</v>
      </c>
      <c r="C137" s="22" t="s">
        <v>267</v>
      </c>
      <c r="D137" s="22" t="s">
        <v>266</v>
      </c>
      <c r="E137" s="22" t="s">
        <v>268</v>
      </c>
      <c r="F137" s="22" t="s">
        <v>269</v>
      </c>
      <c r="G137" s="22" t="s">
        <v>929</v>
      </c>
      <c r="H137" s="23" t="s">
        <v>968</v>
      </c>
      <c r="I137" s="36">
        <v>591841</v>
      </c>
      <c r="J137" s="37">
        <v>0.91060473269062214</v>
      </c>
      <c r="K137" s="37">
        <v>1.0389999999999999</v>
      </c>
      <c r="L137" s="38">
        <v>1.141</v>
      </c>
      <c r="M137" s="36">
        <v>516458</v>
      </c>
      <c r="N137" s="37">
        <v>0.91906005221932119</v>
      </c>
      <c r="O137" s="37">
        <v>1.056</v>
      </c>
      <c r="P137" s="38">
        <v>1.149</v>
      </c>
      <c r="Q137" s="22" t="s">
        <v>612</v>
      </c>
      <c r="S137" s="38"/>
      <c r="T137" s="42">
        <f t="shared" si="49"/>
        <v>516458</v>
      </c>
      <c r="U137" s="43">
        <f t="shared" si="48"/>
        <v>0.91906005221932119</v>
      </c>
      <c r="V137" s="43">
        <f t="shared" si="50"/>
        <v>1.056</v>
      </c>
      <c r="W137" s="43">
        <f t="shared" si="51"/>
        <v>1.149</v>
      </c>
      <c r="X137" s="42">
        <f t="shared" si="52"/>
        <v>516458</v>
      </c>
      <c r="Y137" s="43">
        <f t="shared" si="53"/>
        <v>0.91906005221932119</v>
      </c>
      <c r="Z137" s="43">
        <f t="shared" si="54"/>
        <v>1.056</v>
      </c>
      <c r="AA137" s="43">
        <f t="shared" si="55"/>
        <v>1.149</v>
      </c>
      <c r="AB137" s="42">
        <f t="shared" si="56"/>
        <v>0</v>
      </c>
      <c r="AC137" s="43">
        <f t="shared" si="57"/>
        <v>0</v>
      </c>
      <c r="AD137" s="43">
        <f t="shared" si="58"/>
        <v>0</v>
      </c>
      <c r="AE137" s="43">
        <f t="shared" si="59"/>
        <v>0</v>
      </c>
      <c r="AF137" s="42">
        <f t="shared" si="60"/>
        <v>0</v>
      </c>
      <c r="AG137" s="43">
        <f t="shared" si="61"/>
        <v>0</v>
      </c>
      <c r="AH137" s="43">
        <f t="shared" si="62"/>
        <v>0</v>
      </c>
      <c r="AI137" s="43">
        <f t="shared" si="63"/>
        <v>0</v>
      </c>
      <c r="AJ137" s="42">
        <f t="shared" si="64"/>
        <v>516458</v>
      </c>
      <c r="AK137" s="43">
        <f t="shared" si="65"/>
        <v>0.91906005221932119</v>
      </c>
      <c r="AL137" s="43">
        <f t="shared" si="66"/>
        <v>1.056</v>
      </c>
      <c r="AM137" s="43">
        <f t="shared" si="67"/>
        <v>1.149</v>
      </c>
      <c r="AN137" s="42">
        <f t="shared" si="68"/>
        <v>516458</v>
      </c>
      <c r="AO137" s="43">
        <f t="shared" si="69"/>
        <v>0.91906005221932119</v>
      </c>
      <c r="AP137" s="43">
        <f t="shared" si="70"/>
        <v>1.056</v>
      </c>
      <c r="AQ137" s="43">
        <f t="shared" si="71"/>
        <v>1.149</v>
      </c>
    </row>
    <row r="138" spans="1:43" ht="15" customHeight="1" x14ac:dyDescent="0.25">
      <c r="A138" s="22" t="s">
        <v>67</v>
      </c>
      <c r="B138" s="22">
        <v>163</v>
      </c>
      <c r="C138" s="22" t="s">
        <v>310</v>
      </c>
      <c r="D138" s="22" t="s">
        <v>309</v>
      </c>
      <c r="E138" s="22" t="s">
        <v>311</v>
      </c>
      <c r="F138" s="22" t="s">
        <v>942</v>
      </c>
      <c r="G138" s="22" t="s">
        <v>926</v>
      </c>
      <c r="H138" s="23" t="s">
        <v>969</v>
      </c>
      <c r="I138" s="36">
        <v>15089859</v>
      </c>
      <c r="J138" s="37">
        <v>0.86234817813765174</v>
      </c>
      <c r="K138" s="37">
        <v>1.0649999999999999</v>
      </c>
      <c r="L138" s="38">
        <v>1.2350000000000001</v>
      </c>
      <c r="M138" s="36">
        <v>13949326</v>
      </c>
      <c r="N138" s="37">
        <v>0.82977038796516245</v>
      </c>
      <c r="O138" s="37">
        <v>1.048</v>
      </c>
      <c r="P138" s="38">
        <v>1.2629999999999999</v>
      </c>
      <c r="Q138" s="22" t="s">
        <v>828</v>
      </c>
      <c r="S138" s="38"/>
      <c r="T138" s="42">
        <f t="shared" si="49"/>
        <v>0</v>
      </c>
      <c r="U138" s="43">
        <f t="shared" si="48"/>
        <v>0</v>
      </c>
      <c r="V138" s="43">
        <f t="shared" si="50"/>
        <v>0</v>
      </c>
      <c r="W138" s="43">
        <f t="shared" si="51"/>
        <v>0</v>
      </c>
      <c r="X138" s="42">
        <f t="shared" si="52"/>
        <v>0</v>
      </c>
      <c r="Y138" s="43">
        <f t="shared" si="53"/>
        <v>0</v>
      </c>
      <c r="Z138" s="43">
        <f t="shared" si="54"/>
        <v>0</v>
      </c>
      <c r="AA138" s="43">
        <f t="shared" si="55"/>
        <v>0</v>
      </c>
      <c r="AB138" s="42">
        <f t="shared" si="56"/>
        <v>0</v>
      </c>
      <c r="AC138" s="43">
        <f t="shared" si="57"/>
        <v>0</v>
      </c>
      <c r="AD138" s="43">
        <f t="shared" si="58"/>
        <v>0</v>
      </c>
      <c r="AE138" s="43">
        <f t="shared" si="59"/>
        <v>0</v>
      </c>
      <c r="AF138" s="42">
        <f t="shared" si="60"/>
        <v>0</v>
      </c>
      <c r="AG138" s="43">
        <f t="shared" si="61"/>
        <v>0</v>
      </c>
      <c r="AH138" s="43">
        <f t="shared" si="62"/>
        <v>0</v>
      </c>
      <c r="AI138" s="43">
        <f t="shared" si="63"/>
        <v>0</v>
      </c>
      <c r="AJ138" s="42">
        <f t="shared" si="64"/>
        <v>0</v>
      </c>
      <c r="AK138" s="43">
        <f t="shared" si="65"/>
        <v>0</v>
      </c>
      <c r="AL138" s="43">
        <f t="shared" si="66"/>
        <v>0</v>
      </c>
      <c r="AM138" s="43">
        <f t="shared" si="67"/>
        <v>0</v>
      </c>
      <c r="AN138" s="42">
        <f t="shared" si="68"/>
        <v>0</v>
      </c>
      <c r="AO138" s="43">
        <f t="shared" si="69"/>
        <v>0</v>
      </c>
      <c r="AP138" s="43">
        <f t="shared" si="70"/>
        <v>0</v>
      </c>
      <c r="AQ138" s="43">
        <f t="shared" si="71"/>
        <v>0</v>
      </c>
    </row>
    <row r="139" spans="1:43" ht="15" customHeight="1" x14ac:dyDescent="0.25">
      <c r="A139" s="22" t="s">
        <v>59</v>
      </c>
      <c r="B139" s="22">
        <v>164</v>
      </c>
      <c r="C139" s="22" t="s">
        <v>586</v>
      </c>
      <c r="D139" s="22" t="s">
        <v>585</v>
      </c>
      <c r="E139" s="22" t="s">
        <v>574</v>
      </c>
      <c r="F139" s="22" t="s">
        <v>269</v>
      </c>
      <c r="G139" s="22" t="s">
        <v>929</v>
      </c>
      <c r="H139" s="23" t="s">
        <v>968</v>
      </c>
      <c r="I139" s="36">
        <v>1025746</v>
      </c>
      <c r="J139" s="37">
        <v>0.96578272027373824</v>
      </c>
      <c r="K139" s="37">
        <v>1.129</v>
      </c>
      <c r="L139" s="38">
        <v>1.169</v>
      </c>
      <c r="M139" s="36">
        <v>923986</v>
      </c>
      <c r="N139" s="37">
        <v>0.96522476675148416</v>
      </c>
      <c r="O139" s="37">
        <v>1.1379999999999999</v>
      </c>
      <c r="P139" s="38">
        <v>1.179</v>
      </c>
      <c r="Q139" s="22" t="s">
        <v>803</v>
      </c>
      <c r="S139" s="38"/>
      <c r="T139" s="42">
        <f t="shared" si="49"/>
        <v>923986</v>
      </c>
      <c r="U139" s="43">
        <f t="shared" si="48"/>
        <v>0.96522476675148416</v>
      </c>
      <c r="V139" s="43">
        <f t="shared" si="50"/>
        <v>1.1379999999999999</v>
      </c>
      <c r="W139" s="43">
        <f t="shared" si="51"/>
        <v>1.179</v>
      </c>
      <c r="X139" s="42">
        <f t="shared" si="52"/>
        <v>923986</v>
      </c>
      <c r="Y139" s="43">
        <f t="shared" si="53"/>
        <v>0.96522476675148416</v>
      </c>
      <c r="Z139" s="43">
        <f t="shared" si="54"/>
        <v>1.1379999999999999</v>
      </c>
      <c r="AA139" s="43">
        <f t="shared" si="55"/>
        <v>1.179</v>
      </c>
      <c r="AB139" s="42">
        <f t="shared" si="56"/>
        <v>0</v>
      </c>
      <c r="AC139" s="43">
        <f t="shared" si="57"/>
        <v>0</v>
      </c>
      <c r="AD139" s="43">
        <f t="shared" si="58"/>
        <v>0</v>
      </c>
      <c r="AE139" s="43">
        <f t="shared" si="59"/>
        <v>0</v>
      </c>
      <c r="AF139" s="42">
        <f t="shared" si="60"/>
        <v>0</v>
      </c>
      <c r="AG139" s="43">
        <f t="shared" si="61"/>
        <v>0</v>
      </c>
      <c r="AH139" s="43">
        <f t="shared" si="62"/>
        <v>0</v>
      </c>
      <c r="AI139" s="43">
        <f t="shared" si="63"/>
        <v>0</v>
      </c>
      <c r="AJ139" s="42">
        <f t="shared" si="64"/>
        <v>923986</v>
      </c>
      <c r="AK139" s="43">
        <f t="shared" si="65"/>
        <v>0.96522476675148416</v>
      </c>
      <c r="AL139" s="43">
        <f t="shared" si="66"/>
        <v>1.1379999999999999</v>
      </c>
      <c r="AM139" s="43">
        <f t="shared" si="67"/>
        <v>1.179</v>
      </c>
      <c r="AN139" s="42">
        <f t="shared" si="68"/>
        <v>923986</v>
      </c>
      <c r="AO139" s="43">
        <f t="shared" si="69"/>
        <v>0.96522476675148416</v>
      </c>
      <c r="AP139" s="43">
        <f t="shared" si="70"/>
        <v>1.1379999999999999</v>
      </c>
      <c r="AQ139" s="43">
        <f t="shared" si="71"/>
        <v>1.179</v>
      </c>
    </row>
    <row r="140" spans="1:43" ht="15" customHeight="1" x14ac:dyDescent="0.25">
      <c r="A140" s="22" t="s">
        <v>130</v>
      </c>
      <c r="B140" s="22">
        <v>165</v>
      </c>
      <c r="C140" s="22" t="s">
        <v>666</v>
      </c>
      <c r="D140" s="22" t="s">
        <v>665</v>
      </c>
      <c r="E140" s="22" t="s">
        <v>667</v>
      </c>
      <c r="F140" s="22" t="s">
        <v>269</v>
      </c>
      <c r="G140" s="22" t="s">
        <v>929</v>
      </c>
      <c r="H140" s="23" t="s">
        <v>968</v>
      </c>
      <c r="I140" s="36">
        <v>53857</v>
      </c>
      <c r="J140" s="37">
        <v>1.0378188214599824</v>
      </c>
      <c r="K140" s="37">
        <v>1.18</v>
      </c>
      <c r="L140" s="38">
        <v>1.137</v>
      </c>
      <c r="M140" s="36">
        <v>45980</v>
      </c>
      <c r="N140" s="37">
        <v>1.0335689045936396</v>
      </c>
      <c r="O140" s="37">
        <v>1.17</v>
      </c>
      <c r="P140" s="38">
        <v>1.1319999999999999</v>
      </c>
      <c r="Q140" s="22" t="s">
        <v>615</v>
      </c>
      <c r="S140" s="38"/>
      <c r="T140" s="42">
        <f t="shared" si="49"/>
        <v>45980</v>
      </c>
      <c r="U140" s="43">
        <f t="shared" si="48"/>
        <v>1.0335689045936396</v>
      </c>
      <c r="V140" s="43">
        <f t="shared" si="50"/>
        <v>1.17</v>
      </c>
      <c r="W140" s="43">
        <f t="shared" si="51"/>
        <v>1.1319999999999999</v>
      </c>
      <c r="X140" s="42">
        <f t="shared" si="52"/>
        <v>45980</v>
      </c>
      <c r="Y140" s="43">
        <f t="shared" si="53"/>
        <v>1.0335689045936396</v>
      </c>
      <c r="Z140" s="43">
        <f t="shared" si="54"/>
        <v>1.17</v>
      </c>
      <c r="AA140" s="43">
        <f t="shared" si="55"/>
        <v>1.1319999999999999</v>
      </c>
      <c r="AB140" s="42">
        <f t="shared" si="56"/>
        <v>45980</v>
      </c>
      <c r="AC140" s="43">
        <f t="shared" si="57"/>
        <v>1.0335689045936396</v>
      </c>
      <c r="AD140" s="43">
        <f t="shared" si="58"/>
        <v>1.17</v>
      </c>
      <c r="AE140" s="43">
        <f t="shared" si="59"/>
        <v>1.1319999999999999</v>
      </c>
      <c r="AF140" s="42">
        <f t="shared" si="60"/>
        <v>45980</v>
      </c>
      <c r="AG140" s="43">
        <f t="shared" si="61"/>
        <v>1.0335689045936396</v>
      </c>
      <c r="AH140" s="43">
        <f t="shared" si="62"/>
        <v>1.17</v>
      </c>
      <c r="AI140" s="43">
        <f t="shared" si="63"/>
        <v>1.1319999999999999</v>
      </c>
      <c r="AJ140" s="42">
        <f t="shared" si="64"/>
        <v>0</v>
      </c>
      <c r="AK140" s="43">
        <f t="shared" si="65"/>
        <v>0</v>
      </c>
      <c r="AL140" s="43">
        <f t="shared" si="66"/>
        <v>0</v>
      </c>
      <c r="AM140" s="43">
        <f t="shared" si="67"/>
        <v>0</v>
      </c>
      <c r="AN140" s="42">
        <f t="shared" si="68"/>
        <v>0</v>
      </c>
      <c r="AO140" s="43">
        <f t="shared" si="69"/>
        <v>0</v>
      </c>
      <c r="AP140" s="43">
        <f t="shared" si="70"/>
        <v>0</v>
      </c>
      <c r="AQ140" s="43">
        <f t="shared" si="71"/>
        <v>0</v>
      </c>
    </row>
    <row r="141" spans="1:43" ht="15" customHeight="1" x14ac:dyDescent="0.25">
      <c r="A141" s="22" t="s">
        <v>101</v>
      </c>
      <c r="B141" s="22">
        <v>166</v>
      </c>
      <c r="C141" s="22" t="s">
        <v>344</v>
      </c>
      <c r="D141" s="22" t="s">
        <v>343</v>
      </c>
      <c r="E141" s="22" t="s">
        <v>345</v>
      </c>
      <c r="F141" s="22" t="s">
        <v>942</v>
      </c>
      <c r="G141" s="22" t="s">
        <v>929</v>
      </c>
      <c r="H141" s="23" t="s">
        <v>969</v>
      </c>
      <c r="I141" s="36">
        <v>1134839</v>
      </c>
      <c r="J141" s="37">
        <v>1.0292294065544729</v>
      </c>
      <c r="K141" s="37">
        <v>1.1619999999999999</v>
      </c>
      <c r="L141" s="38">
        <v>1.129</v>
      </c>
      <c r="M141" s="36">
        <v>964593</v>
      </c>
      <c r="N141" s="37">
        <v>1.0259391771019677</v>
      </c>
      <c r="O141" s="37">
        <v>1.147</v>
      </c>
      <c r="P141" s="38">
        <v>1.1180000000000001</v>
      </c>
      <c r="Q141" s="22" t="s">
        <v>270</v>
      </c>
      <c r="S141" s="38"/>
      <c r="T141" s="42">
        <f t="shared" si="49"/>
        <v>0</v>
      </c>
      <c r="U141" s="43">
        <f t="shared" si="48"/>
        <v>0</v>
      </c>
      <c r="V141" s="43">
        <f t="shared" si="50"/>
        <v>0</v>
      </c>
      <c r="W141" s="43">
        <f t="shared" si="51"/>
        <v>0</v>
      </c>
      <c r="X141" s="42">
        <f t="shared" si="52"/>
        <v>0</v>
      </c>
      <c r="Y141" s="43">
        <f t="shared" si="53"/>
        <v>0</v>
      </c>
      <c r="Z141" s="43">
        <f t="shared" si="54"/>
        <v>0</v>
      </c>
      <c r="AA141" s="43">
        <f t="shared" si="55"/>
        <v>0</v>
      </c>
      <c r="AB141" s="42">
        <f t="shared" si="56"/>
        <v>0</v>
      </c>
      <c r="AC141" s="43">
        <f t="shared" si="57"/>
        <v>0</v>
      </c>
      <c r="AD141" s="43">
        <f t="shared" si="58"/>
        <v>0</v>
      </c>
      <c r="AE141" s="43">
        <f t="shared" si="59"/>
        <v>0</v>
      </c>
      <c r="AF141" s="42">
        <f t="shared" si="60"/>
        <v>0</v>
      </c>
      <c r="AG141" s="43">
        <f t="shared" si="61"/>
        <v>0</v>
      </c>
      <c r="AH141" s="43">
        <f t="shared" si="62"/>
        <v>0</v>
      </c>
      <c r="AI141" s="43">
        <f t="shared" si="63"/>
        <v>0</v>
      </c>
      <c r="AJ141" s="42">
        <f t="shared" si="64"/>
        <v>0</v>
      </c>
      <c r="AK141" s="43">
        <f t="shared" si="65"/>
        <v>0</v>
      </c>
      <c r="AL141" s="43">
        <f t="shared" si="66"/>
        <v>0</v>
      </c>
      <c r="AM141" s="43">
        <f t="shared" si="67"/>
        <v>0</v>
      </c>
      <c r="AN141" s="42">
        <f t="shared" si="68"/>
        <v>0</v>
      </c>
      <c r="AO141" s="43">
        <f t="shared" si="69"/>
        <v>0</v>
      </c>
      <c r="AP141" s="43">
        <f t="shared" si="70"/>
        <v>0</v>
      </c>
      <c r="AQ141" s="43">
        <f t="shared" si="71"/>
        <v>0</v>
      </c>
    </row>
    <row r="142" spans="1:43" ht="15" customHeight="1" x14ac:dyDescent="0.25">
      <c r="A142" s="22" t="s">
        <v>112</v>
      </c>
      <c r="B142" s="22">
        <v>167</v>
      </c>
      <c r="C142" s="22" t="s">
        <v>384</v>
      </c>
      <c r="D142" s="22" t="s">
        <v>383</v>
      </c>
      <c r="E142" s="22" t="s">
        <v>385</v>
      </c>
      <c r="F142" s="22" t="s">
        <v>942</v>
      </c>
      <c r="G142" s="22" t="s">
        <v>929</v>
      </c>
      <c r="H142" s="23" t="s">
        <v>969</v>
      </c>
      <c r="I142" s="36">
        <v>5191101</v>
      </c>
      <c r="J142" s="37">
        <v>0.94916666666666671</v>
      </c>
      <c r="K142" s="37">
        <v>1.139</v>
      </c>
      <c r="L142" s="38">
        <v>1.2</v>
      </c>
      <c r="M142" s="36">
        <v>4474856</v>
      </c>
      <c r="N142" s="37">
        <v>0.93870696893366923</v>
      </c>
      <c r="O142" s="37">
        <v>1.1180000000000001</v>
      </c>
      <c r="P142" s="38">
        <v>1.1910000000000001</v>
      </c>
      <c r="Q142" s="22" t="s">
        <v>618</v>
      </c>
      <c r="S142" s="38"/>
      <c r="T142" s="42">
        <f t="shared" si="49"/>
        <v>0</v>
      </c>
      <c r="U142" s="43">
        <f t="shared" si="48"/>
        <v>0</v>
      </c>
      <c r="V142" s="43">
        <f t="shared" si="50"/>
        <v>0</v>
      </c>
      <c r="W142" s="43">
        <f t="shared" si="51"/>
        <v>0</v>
      </c>
      <c r="X142" s="42">
        <f t="shared" si="52"/>
        <v>0</v>
      </c>
      <c r="Y142" s="43">
        <f t="shared" si="53"/>
        <v>0</v>
      </c>
      <c r="Z142" s="43">
        <f t="shared" si="54"/>
        <v>0</v>
      </c>
      <c r="AA142" s="43">
        <f t="shared" si="55"/>
        <v>0</v>
      </c>
      <c r="AB142" s="42">
        <f t="shared" si="56"/>
        <v>0</v>
      </c>
      <c r="AC142" s="43">
        <f t="shared" si="57"/>
        <v>0</v>
      </c>
      <c r="AD142" s="43">
        <f t="shared" si="58"/>
        <v>0</v>
      </c>
      <c r="AE142" s="43">
        <f t="shared" si="59"/>
        <v>0</v>
      </c>
      <c r="AF142" s="42">
        <f t="shared" si="60"/>
        <v>0</v>
      </c>
      <c r="AG142" s="43">
        <f t="shared" si="61"/>
        <v>0</v>
      </c>
      <c r="AH142" s="43">
        <f t="shared" si="62"/>
        <v>0</v>
      </c>
      <c r="AI142" s="43">
        <f t="shared" si="63"/>
        <v>0</v>
      </c>
      <c r="AJ142" s="42">
        <f t="shared" si="64"/>
        <v>0</v>
      </c>
      <c r="AK142" s="43">
        <f t="shared" si="65"/>
        <v>0</v>
      </c>
      <c r="AL142" s="43">
        <f t="shared" si="66"/>
        <v>0</v>
      </c>
      <c r="AM142" s="43">
        <f t="shared" si="67"/>
        <v>0</v>
      </c>
      <c r="AN142" s="42">
        <f t="shared" si="68"/>
        <v>0</v>
      </c>
      <c r="AO142" s="43">
        <f t="shared" si="69"/>
        <v>0</v>
      </c>
      <c r="AP142" s="43">
        <f t="shared" si="70"/>
        <v>0</v>
      </c>
      <c r="AQ142" s="43">
        <f t="shared" si="71"/>
        <v>0</v>
      </c>
    </row>
    <row r="143" spans="1:43" ht="15" customHeight="1" x14ac:dyDescent="0.25">
      <c r="A143" s="22" t="s">
        <v>134</v>
      </c>
      <c r="B143" s="22">
        <v>170</v>
      </c>
      <c r="C143" s="22" t="s">
        <v>669</v>
      </c>
      <c r="D143" s="22" t="s">
        <v>668</v>
      </c>
      <c r="E143" s="22" t="s">
        <v>288</v>
      </c>
      <c r="F143" s="22" t="s">
        <v>269</v>
      </c>
      <c r="G143" s="22" t="s">
        <v>926</v>
      </c>
      <c r="H143" s="23" t="s">
        <v>968</v>
      </c>
      <c r="I143" s="36">
        <v>213257</v>
      </c>
      <c r="J143" s="37">
        <v>0.9235150528885272</v>
      </c>
      <c r="K143" s="37">
        <v>1.135</v>
      </c>
      <c r="L143" s="38">
        <v>1.2290000000000001</v>
      </c>
      <c r="M143" s="36">
        <v>191007</v>
      </c>
      <c r="N143" s="37">
        <v>0.88649080735411678</v>
      </c>
      <c r="O143" s="37">
        <v>1.109</v>
      </c>
      <c r="P143" s="38">
        <v>1.2509999999999999</v>
      </c>
      <c r="Q143" s="22" t="s">
        <v>623</v>
      </c>
      <c r="S143" s="38"/>
      <c r="T143" s="42">
        <f t="shared" si="49"/>
        <v>0</v>
      </c>
      <c r="U143" s="43">
        <f t="shared" si="48"/>
        <v>0</v>
      </c>
      <c r="V143" s="43">
        <f t="shared" si="50"/>
        <v>0</v>
      </c>
      <c r="W143" s="43">
        <f t="shared" si="51"/>
        <v>0</v>
      </c>
      <c r="X143" s="42">
        <f t="shared" si="52"/>
        <v>191007</v>
      </c>
      <c r="Y143" s="43">
        <f t="shared" si="53"/>
        <v>0.88649080735411678</v>
      </c>
      <c r="Z143" s="43">
        <f t="shared" si="54"/>
        <v>1.109</v>
      </c>
      <c r="AA143" s="43">
        <f t="shared" si="55"/>
        <v>1.2509999999999999</v>
      </c>
      <c r="AB143" s="42">
        <f t="shared" si="56"/>
        <v>0</v>
      </c>
      <c r="AC143" s="43">
        <f t="shared" si="57"/>
        <v>0</v>
      </c>
      <c r="AD143" s="43">
        <f t="shared" si="58"/>
        <v>0</v>
      </c>
      <c r="AE143" s="43">
        <f t="shared" si="59"/>
        <v>0</v>
      </c>
      <c r="AF143" s="42">
        <f t="shared" si="60"/>
        <v>0</v>
      </c>
      <c r="AG143" s="43">
        <f t="shared" si="61"/>
        <v>0</v>
      </c>
      <c r="AH143" s="43">
        <f t="shared" si="62"/>
        <v>0</v>
      </c>
      <c r="AI143" s="43">
        <f t="shared" si="63"/>
        <v>0</v>
      </c>
      <c r="AJ143" s="42">
        <f t="shared" si="64"/>
        <v>0</v>
      </c>
      <c r="AK143" s="43">
        <f t="shared" si="65"/>
        <v>0</v>
      </c>
      <c r="AL143" s="43">
        <f t="shared" si="66"/>
        <v>0</v>
      </c>
      <c r="AM143" s="43">
        <f t="shared" si="67"/>
        <v>0</v>
      </c>
      <c r="AN143" s="42">
        <f t="shared" si="68"/>
        <v>191007</v>
      </c>
      <c r="AO143" s="43">
        <f t="shared" si="69"/>
        <v>0.88649080735411678</v>
      </c>
      <c r="AP143" s="43">
        <f t="shared" si="70"/>
        <v>1.109</v>
      </c>
      <c r="AQ143" s="43">
        <f t="shared" si="71"/>
        <v>1.2509999999999999</v>
      </c>
    </row>
    <row r="144" spans="1:43" ht="15" customHeight="1" x14ac:dyDescent="0.25">
      <c r="A144" s="22" t="s">
        <v>7</v>
      </c>
      <c r="B144" s="22">
        <v>171</v>
      </c>
      <c r="C144" s="22" t="s">
        <v>398</v>
      </c>
      <c r="D144" s="22" t="s">
        <v>397</v>
      </c>
      <c r="E144" s="22" t="s">
        <v>399</v>
      </c>
      <c r="F144" s="22" t="s">
        <v>400</v>
      </c>
      <c r="G144" s="22" t="s">
        <v>929</v>
      </c>
      <c r="H144" s="23" t="s">
        <v>968</v>
      </c>
      <c r="I144" s="36">
        <v>1018354</v>
      </c>
      <c r="J144" s="37">
        <v>0.90301003344481612</v>
      </c>
      <c r="K144" s="37">
        <v>1.08</v>
      </c>
      <c r="L144" s="38">
        <v>1.196</v>
      </c>
      <c r="M144" s="36">
        <v>947190</v>
      </c>
      <c r="N144" s="37">
        <v>0.88788128606760086</v>
      </c>
      <c r="O144" s="37">
        <v>1.077</v>
      </c>
      <c r="P144" s="38">
        <v>1.2130000000000001</v>
      </c>
      <c r="Q144" s="22" t="s">
        <v>425</v>
      </c>
      <c r="S144" s="38"/>
      <c r="T144" s="42">
        <f t="shared" si="49"/>
        <v>0</v>
      </c>
      <c r="U144" s="43">
        <f t="shared" si="48"/>
        <v>0</v>
      </c>
      <c r="V144" s="43">
        <f t="shared" si="50"/>
        <v>0</v>
      </c>
      <c r="W144" s="43">
        <f t="shared" si="51"/>
        <v>0</v>
      </c>
      <c r="X144" s="42">
        <f t="shared" si="52"/>
        <v>0</v>
      </c>
      <c r="Y144" s="43">
        <f t="shared" si="53"/>
        <v>0</v>
      </c>
      <c r="Z144" s="43">
        <f t="shared" si="54"/>
        <v>0</v>
      </c>
      <c r="AA144" s="43">
        <f t="shared" si="55"/>
        <v>0</v>
      </c>
      <c r="AB144" s="42">
        <f t="shared" si="56"/>
        <v>0</v>
      </c>
      <c r="AC144" s="43">
        <f t="shared" si="57"/>
        <v>0</v>
      </c>
      <c r="AD144" s="43">
        <f t="shared" si="58"/>
        <v>0</v>
      </c>
      <c r="AE144" s="43">
        <f t="shared" si="59"/>
        <v>0</v>
      </c>
      <c r="AF144" s="42">
        <f t="shared" si="60"/>
        <v>0</v>
      </c>
      <c r="AG144" s="43">
        <f t="shared" si="61"/>
        <v>0</v>
      </c>
      <c r="AH144" s="43">
        <f t="shared" si="62"/>
        <v>0</v>
      </c>
      <c r="AI144" s="43">
        <f t="shared" si="63"/>
        <v>0</v>
      </c>
      <c r="AJ144" s="42">
        <f t="shared" si="64"/>
        <v>0</v>
      </c>
      <c r="AK144" s="43">
        <f t="shared" si="65"/>
        <v>0</v>
      </c>
      <c r="AL144" s="43">
        <f t="shared" si="66"/>
        <v>0</v>
      </c>
      <c r="AM144" s="43">
        <f t="shared" si="67"/>
        <v>0</v>
      </c>
      <c r="AN144" s="42">
        <f t="shared" si="68"/>
        <v>0</v>
      </c>
      <c r="AO144" s="43">
        <f t="shared" si="69"/>
        <v>0</v>
      </c>
      <c r="AP144" s="43">
        <f t="shared" si="70"/>
        <v>0</v>
      </c>
      <c r="AQ144" s="43">
        <f t="shared" si="71"/>
        <v>0</v>
      </c>
    </row>
    <row r="145" spans="1:43" ht="15" customHeight="1" x14ac:dyDescent="0.25">
      <c r="A145" s="22" t="s">
        <v>162</v>
      </c>
      <c r="B145" s="22">
        <v>172</v>
      </c>
      <c r="C145" s="22" t="s">
        <v>671</v>
      </c>
      <c r="D145" s="22" t="s">
        <v>670</v>
      </c>
      <c r="E145" s="22" t="s">
        <v>672</v>
      </c>
      <c r="F145" s="22" t="s">
        <v>269</v>
      </c>
      <c r="G145" s="22" t="s">
        <v>932</v>
      </c>
      <c r="H145" s="23" t="s">
        <v>968</v>
      </c>
      <c r="I145" s="36">
        <v>239838</v>
      </c>
      <c r="J145" s="37" t="s">
        <v>980</v>
      </c>
      <c r="K145" s="37">
        <v>0</v>
      </c>
      <c r="L145" s="38">
        <v>0</v>
      </c>
      <c r="M145" s="36">
        <v>212545</v>
      </c>
      <c r="N145" s="37" t="s">
        <v>980</v>
      </c>
      <c r="O145" s="37">
        <v>0</v>
      </c>
      <c r="P145" s="38">
        <v>0</v>
      </c>
      <c r="Q145" s="22" t="s">
        <v>626</v>
      </c>
      <c r="S145" s="38"/>
      <c r="T145" s="42">
        <f t="shared" si="49"/>
        <v>0</v>
      </c>
      <c r="U145" s="43">
        <f t="shared" si="48"/>
        <v>0</v>
      </c>
      <c r="V145" s="43">
        <f t="shared" si="50"/>
        <v>0</v>
      </c>
      <c r="W145" s="43">
        <f t="shared" si="51"/>
        <v>0</v>
      </c>
      <c r="X145" s="42">
        <f t="shared" si="52"/>
        <v>212545</v>
      </c>
      <c r="Y145" s="43" t="str">
        <f t="shared" si="53"/>
        <v/>
      </c>
      <c r="Z145" s="43">
        <f t="shared" si="54"/>
        <v>0</v>
      </c>
      <c r="AA145" s="43">
        <f t="shared" si="55"/>
        <v>0</v>
      </c>
      <c r="AB145" s="42">
        <f t="shared" si="56"/>
        <v>0</v>
      </c>
      <c r="AC145" s="43">
        <f t="shared" si="57"/>
        <v>0</v>
      </c>
      <c r="AD145" s="43">
        <f t="shared" si="58"/>
        <v>0</v>
      </c>
      <c r="AE145" s="43">
        <f t="shared" si="59"/>
        <v>0</v>
      </c>
      <c r="AF145" s="42">
        <f t="shared" si="60"/>
        <v>212545</v>
      </c>
      <c r="AG145" s="43" t="str">
        <f t="shared" si="61"/>
        <v/>
      </c>
      <c r="AH145" s="43">
        <f t="shared" si="62"/>
        <v>0</v>
      </c>
      <c r="AI145" s="43">
        <f t="shared" si="63"/>
        <v>0</v>
      </c>
      <c r="AJ145" s="42">
        <f t="shared" si="64"/>
        <v>0</v>
      </c>
      <c r="AK145" s="43">
        <f t="shared" si="65"/>
        <v>0</v>
      </c>
      <c r="AL145" s="43">
        <f t="shared" si="66"/>
        <v>0</v>
      </c>
      <c r="AM145" s="43">
        <f t="shared" si="67"/>
        <v>0</v>
      </c>
      <c r="AN145" s="42">
        <f t="shared" si="68"/>
        <v>0</v>
      </c>
      <c r="AO145" s="43">
        <f t="shared" si="69"/>
        <v>0</v>
      </c>
      <c r="AP145" s="43">
        <f t="shared" si="70"/>
        <v>0</v>
      </c>
      <c r="AQ145" s="43">
        <f t="shared" si="71"/>
        <v>0</v>
      </c>
    </row>
    <row r="146" spans="1:43" ht="15" customHeight="1" x14ac:dyDescent="0.25">
      <c r="A146" s="22" t="s">
        <v>26</v>
      </c>
      <c r="B146" s="22">
        <v>192</v>
      </c>
      <c r="C146" s="22" t="s">
        <v>814</v>
      </c>
      <c r="D146" s="22" t="s">
        <v>813</v>
      </c>
      <c r="E146" s="22" t="s">
        <v>299</v>
      </c>
      <c r="F146" s="22" t="s">
        <v>269</v>
      </c>
      <c r="G146" s="22" t="s">
        <v>926</v>
      </c>
      <c r="H146" s="23" t="s">
        <v>968</v>
      </c>
      <c r="I146" s="36">
        <v>486940</v>
      </c>
      <c r="J146" s="37" t="s">
        <v>980</v>
      </c>
      <c r="K146" s="37">
        <v>0</v>
      </c>
      <c r="L146" s="38">
        <v>0</v>
      </c>
      <c r="M146" s="36">
        <v>432766</v>
      </c>
      <c r="N146" s="37" t="s">
        <v>980</v>
      </c>
      <c r="O146" s="37">
        <v>0</v>
      </c>
      <c r="P146" s="38">
        <v>0</v>
      </c>
      <c r="Q146" s="22" t="s">
        <v>628</v>
      </c>
      <c r="S146" s="38"/>
      <c r="T146" s="42">
        <f t="shared" si="49"/>
        <v>0</v>
      </c>
      <c r="U146" s="43">
        <f t="shared" si="48"/>
        <v>0</v>
      </c>
      <c r="V146" s="43">
        <f t="shared" si="50"/>
        <v>0</v>
      </c>
      <c r="W146" s="43">
        <f t="shared" si="51"/>
        <v>0</v>
      </c>
      <c r="X146" s="42">
        <f t="shared" si="52"/>
        <v>432766</v>
      </c>
      <c r="Y146" s="43" t="str">
        <f t="shared" si="53"/>
        <v/>
      </c>
      <c r="Z146" s="43">
        <f t="shared" si="54"/>
        <v>0</v>
      </c>
      <c r="AA146" s="43">
        <f t="shared" si="55"/>
        <v>0</v>
      </c>
      <c r="AB146" s="42">
        <f t="shared" si="56"/>
        <v>0</v>
      </c>
      <c r="AC146" s="43">
        <f t="shared" si="57"/>
        <v>0</v>
      </c>
      <c r="AD146" s="43">
        <f t="shared" si="58"/>
        <v>0</v>
      </c>
      <c r="AE146" s="43">
        <f t="shared" si="59"/>
        <v>0</v>
      </c>
      <c r="AF146" s="42">
        <f t="shared" si="60"/>
        <v>432766</v>
      </c>
      <c r="AG146" s="43" t="str">
        <f t="shared" si="61"/>
        <v/>
      </c>
      <c r="AH146" s="43">
        <f t="shared" si="62"/>
        <v>0</v>
      </c>
      <c r="AI146" s="43">
        <f t="shared" si="63"/>
        <v>0</v>
      </c>
      <c r="AJ146" s="42">
        <f t="shared" si="64"/>
        <v>0</v>
      </c>
      <c r="AK146" s="43">
        <f t="shared" si="65"/>
        <v>0</v>
      </c>
      <c r="AL146" s="43">
        <f t="shared" si="66"/>
        <v>0</v>
      </c>
      <c r="AM146" s="43">
        <f t="shared" si="67"/>
        <v>0</v>
      </c>
      <c r="AN146" s="42">
        <f t="shared" si="68"/>
        <v>0</v>
      </c>
      <c r="AO146" s="43">
        <f t="shared" si="69"/>
        <v>0</v>
      </c>
      <c r="AP146" s="43">
        <f t="shared" si="70"/>
        <v>0</v>
      </c>
      <c r="AQ146" s="43">
        <f t="shared" si="71"/>
        <v>0</v>
      </c>
    </row>
    <row r="147" spans="1:43" ht="15" customHeight="1" x14ac:dyDescent="0.25">
      <c r="A147" s="22" t="s">
        <v>102</v>
      </c>
      <c r="B147" s="22">
        <v>174</v>
      </c>
      <c r="C147" s="22" t="s">
        <v>435</v>
      </c>
      <c r="D147" s="22" t="s">
        <v>434</v>
      </c>
      <c r="E147" s="22" t="s">
        <v>436</v>
      </c>
      <c r="F147" s="22" t="s">
        <v>269</v>
      </c>
      <c r="G147" s="22" t="s">
        <v>926</v>
      </c>
      <c r="H147" s="23" t="s">
        <v>968</v>
      </c>
      <c r="I147" s="36">
        <v>1403942</v>
      </c>
      <c r="J147" s="37">
        <v>0.95635528330781017</v>
      </c>
      <c r="K147" s="37">
        <v>1.2490000000000001</v>
      </c>
      <c r="L147" s="38">
        <v>1.306</v>
      </c>
      <c r="M147" s="36">
        <v>1369853</v>
      </c>
      <c r="N147" s="37">
        <v>0.94197437829691033</v>
      </c>
      <c r="O147" s="37">
        <v>1.25</v>
      </c>
      <c r="P147" s="38">
        <v>1.327</v>
      </c>
      <c r="Q147" s="22" t="s">
        <v>631</v>
      </c>
      <c r="S147" s="38"/>
      <c r="T147" s="42">
        <f t="shared" si="49"/>
        <v>0</v>
      </c>
      <c r="U147" s="43">
        <f t="shared" si="48"/>
        <v>0</v>
      </c>
      <c r="V147" s="43">
        <f t="shared" si="50"/>
        <v>0</v>
      </c>
      <c r="W147" s="43">
        <f t="shared" si="51"/>
        <v>0</v>
      </c>
      <c r="X147" s="42">
        <f t="shared" si="52"/>
        <v>1369853</v>
      </c>
      <c r="Y147" s="43">
        <f t="shared" si="53"/>
        <v>0.94197437829691033</v>
      </c>
      <c r="Z147" s="43">
        <f t="shared" si="54"/>
        <v>1.25</v>
      </c>
      <c r="AA147" s="43">
        <f t="shared" si="55"/>
        <v>1.327</v>
      </c>
      <c r="AB147" s="42">
        <f t="shared" si="56"/>
        <v>0</v>
      </c>
      <c r="AC147" s="43">
        <f t="shared" si="57"/>
        <v>0</v>
      </c>
      <c r="AD147" s="43">
        <f t="shared" si="58"/>
        <v>0</v>
      </c>
      <c r="AE147" s="43">
        <f t="shared" si="59"/>
        <v>0</v>
      </c>
      <c r="AF147" s="42">
        <f t="shared" si="60"/>
        <v>0</v>
      </c>
      <c r="AG147" s="43">
        <f t="shared" si="61"/>
        <v>0</v>
      </c>
      <c r="AH147" s="43">
        <f t="shared" si="62"/>
        <v>0</v>
      </c>
      <c r="AI147" s="43">
        <f t="shared" si="63"/>
        <v>0</v>
      </c>
      <c r="AJ147" s="42">
        <f t="shared" si="64"/>
        <v>0</v>
      </c>
      <c r="AK147" s="43">
        <f t="shared" si="65"/>
        <v>0</v>
      </c>
      <c r="AL147" s="43">
        <f t="shared" si="66"/>
        <v>0</v>
      </c>
      <c r="AM147" s="43">
        <f t="shared" si="67"/>
        <v>0</v>
      </c>
      <c r="AN147" s="42">
        <f t="shared" si="68"/>
        <v>1369853</v>
      </c>
      <c r="AO147" s="43">
        <f t="shared" si="69"/>
        <v>0.94197437829691033</v>
      </c>
      <c r="AP147" s="43">
        <f t="shared" si="70"/>
        <v>1.25</v>
      </c>
      <c r="AQ147" s="43">
        <f t="shared" si="71"/>
        <v>1.327</v>
      </c>
    </row>
    <row r="148" spans="1:43" ht="15" customHeight="1" x14ac:dyDescent="0.25">
      <c r="A148" s="22" t="s">
        <v>154</v>
      </c>
      <c r="B148" s="22">
        <v>176</v>
      </c>
      <c r="C148" s="22" t="s">
        <v>820</v>
      </c>
      <c r="D148" s="22" t="s">
        <v>819</v>
      </c>
      <c r="E148" s="22" t="s">
        <v>613</v>
      </c>
      <c r="F148" s="22" t="s">
        <v>269</v>
      </c>
      <c r="G148" s="22" t="s">
        <v>926</v>
      </c>
      <c r="H148" s="23" t="s">
        <v>968</v>
      </c>
      <c r="I148" s="36">
        <v>636746</v>
      </c>
      <c r="J148" s="37" t="s">
        <v>980</v>
      </c>
      <c r="K148" s="37">
        <v>0</v>
      </c>
      <c r="L148" s="38">
        <v>0</v>
      </c>
      <c r="M148" s="36">
        <v>563921</v>
      </c>
      <c r="N148" s="37" t="s">
        <v>980</v>
      </c>
      <c r="O148" s="37">
        <v>0</v>
      </c>
      <c r="P148" s="38">
        <v>0</v>
      </c>
      <c r="Q148" s="22" t="s">
        <v>633</v>
      </c>
      <c r="S148" s="38"/>
      <c r="T148" s="42">
        <f t="shared" si="49"/>
        <v>0</v>
      </c>
      <c r="U148" s="43">
        <f t="shared" si="48"/>
        <v>0</v>
      </c>
      <c r="V148" s="43">
        <f t="shared" si="50"/>
        <v>0</v>
      </c>
      <c r="W148" s="43">
        <f t="shared" si="51"/>
        <v>0</v>
      </c>
      <c r="X148" s="42">
        <f t="shared" si="52"/>
        <v>563921</v>
      </c>
      <c r="Y148" s="43" t="str">
        <f t="shared" si="53"/>
        <v/>
      </c>
      <c r="Z148" s="43">
        <f t="shared" si="54"/>
        <v>0</v>
      </c>
      <c r="AA148" s="43">
        <f t="shared" si="55"/>
        <v>0</v>
      </c>
      <c r="AB148" s="42">
        <f t="shared" si="56"/>
        <v>0</v>
      </c>
      <c r="AC148" s="43">
        <f t="shared" si="57"/>
        <v>0</v>
      </c>
      <c r="AD148" s="43">
        <f t="shared" si="58"/>
        <v>0</v>
      </c>
      <c r="AE148" s="43">
        <f t="shared" si="59"/>
        <v>0</v>
      </c>
      <c r="AF148" s="42">
        <f t="shared" si="60"/>
        <v>563921</v>
      </c>
      <c r="AG148" s="43" t="str">
        <f t="shared" si="61"/>
        <v/>
      </c>
      <c r="AH148" s="43">
        <f t="shared" si="62"/>
        <v>0</v>
      </c>
      <c r="AI148" s="43">
        <f t="shared" si="63"/>
        <v>0</v>
      </c>
      <c r="AJ148" s="42">
        <f t="shared" si="64"/>
        <v>0</v>
      </c>
      <c r="AK148" s="43">
        <f t="shared" si="65"/>
        <v>0</v>
      </c>
      <c r="AL148" s="43">
        <f t="shared" si="66"/>
        <v>0</v>
      </c>
      <c r="AM148" s="43">
        <f t="shared" si="67"/>
        <v>0</v>
      </c>
      <c r="AN148" s="42">
        <f t="shared" si="68"/>
        <v>0</v>
      </c>
      <c r="AO148" s="43">
        <f t="shared" si="69"/>
        <v>0</v>
      </c>
      <c r="AP148" s="43">
        <f t="shared" si="70"/>
        <v>0</v>
      </c>
      <c r="AQ148" s="43">
        <f t="shared" si="71"/>
        <v>0</v>
      </c>
    </row>
    <row r="149" spans="1:43" ht="15" customHeight="1" x14ac:dyDescent="0.25">
      <c r="A149" s="22" t="s">
        <v>178</v>
      </c>
      <c r="B149" s="22">
        <v>177</v>
      </c>
      <c r="C149" s="22" t="s">
        <v>674</v>
      </c>
      <c r="D149" s="22" t="s">
        <v>673</v>
      </c>
      <c r="E149" s="22" t="s">
        <v>636</v>
      </c>
      <c r="F149" s="22" t="s">
        <v>269</v>
      </c>
      <c r="G149" s="22" t="s">
        <v>929</v>
      </c>
      <c r="H149" s="23" t="s">
        <v>968</v>
      </c>
      <c r="I149" s="36">
        <v>81030</v>
      </c>
      <c r="J149" s="37">
        <v>1.0104076322636599</v>
      </c>
      <c r="K149" s="37">
        <v>1.165</v>
      </c>
      <c r="L149" s="38">
        <v>1.153</v>
      </c>
      <c r="M149" s="36">
        <v>72058</v>
      </c>
      <c r="N149" s="37">
        <v>0.9530315969257046</v>
      </c>
      <c r="O149" s="37">
        <v>1.1160000000000001</v>
      </c>
      <c r="P149" s="38">
        <v>1.171</v>
      </c>
      <c r="Q149" s="22" t="s">
        <v>635</v>
      </c>
      <c r="S149" s="38"/>
      <c r="T149" s="42">
        <f t="shared" si="49"/>
        <v>72058</v>
      </c>
      <c r="U149" s="43">
        <f t="shared" si="48"/>
        <v>0.9530315969257046</v>
      </c>
      <c r="V149" s="43">
        <f t="shared" si="50"/>
        <v>1.1160000000000001</v>
      </c>
      <c r="W149" s="43">
        <f t="shared" si="51"/>
        <v>1.171</v>
      </c>
      <c r="X149" s="42">
        <f t="shared" si="52"/>
        <v>72058</v>
      </c>
      <c r="Y149" s="43">
        <f t="shared" si="53"/>
        <v>0.9530315969257046</v>
      </c>
      <c r="Z149" s="43">
        <f t="shared" si="54"/>
        <v>1.1160000000000001</v>
      </c>
      <c r="AA149" s="43">
        <f t="shared" si="55"/>
        <v>1.171</v>
      </c>
      <c r="AB149" s="42">
        <f t="shared" si="56"/>
        <v>0</v>
      </c>
      <c r="AC149" s="43">
        <f t="shared" si="57"/>
        <v>0</v>
      </c>
      <c r="AD149" s="43">
        <f t="shared" si="58"/>
        <v>0</v>
      </c>
      <c r="AE149" s="43">
        <f t="shared" si="59"/>
        <v>0</v>
      </c>
      <c r="AF149" s="42">
        <f t="shared" si="60"/>
        <v>0</v>
      </c>
      <c r="AG149" s="43">
        <f t="shared" si="61"/>
        <v>0</v>
      </c>
      <c r="AH149" s="43">
        <f t="shared" si="62"/>
        <v>0</v>
      </c>
      <c r="AI149" s="43">
        <f t="shared" si="63"/>
        <v>0</v>
      </c>
      <c r="AJ149" s="42">
        <f t="shared" si="64"/>
        <v>72058</v>
      </c>
      <c r="AK149" s="43">
        <f t="shared" si="65"/>
        <v>0.9530315969257046</v>
      </c>
      <c r="AL149" s="43">
        <f t="shared" si="66"/>
        <v>1.1160000000000001</v>
      </c>
      <c r="AM149" s="43">
        <f t="shared" si="67"/>
        <v>1.171</v>
      </c>
      <c r="AN149" s="42">
        <f t="shared" si="68"/>
        <v>72058</v>
      </c>
      <c r="AO149" s="43">
        <f t="shared" si="69"/>
        <v>0.9530315969257046</v>
      </c>
      <c r="AP149" s="43">
        <f t="shared" si="70"/>
        <v>1.1160000000000001</v>
      </c>
      <c r="AQ149" s="43">
        <f t="shared" si="71"/>
        <v>1.171</v>
      </c>
    </row>
    <row r="150" spans="1:43" ht="15" customHeight="1" x14ac:dyDescent="0.25">
      <c r="A150" s="22" t="s">
        <v>250</v>
      </c>
      <c r="B150" s="22">
        <v>19</v>
      </c>
      <c r="C150" s="22" t="s">
        <v>676</v>
      </c>
      <c r="D150" s="22" t="s">
        <v>675</v>
      </c>
      <c r="E150" s="22" t="s">
        <v>677</v>
      </c>
      <c r="F150" s="22" t="s">
        <v>942</v>
      </c>
      <c r="G150" s="22" t="s">
        <v>930</v>
      </c>
      <c r="H150" s="23" t="s">
        <v>969</v>
      </c>
      <c r="I150" s="36">
        <v>2569444</v>
      </c>
      <c r="J150" s="37">
        <v>0.86858974358974361</v>
      </c>
      <c r="K150" s="37">
        <v>1.0840000000000001</v>
      </c>
      <c r="L150" s="38">
        <v>1.248</v>
      </c>
      <c r="M150" s="36">
        <v>2460319</v>
      </c>
      <c r="N150" s="37">
        <v>0.83307086614173231</v>
      </c>
      <c r="O150" s="37">
        <v>1.0580000000000001</v>
      </c>
      <c r="P150" s="38">
        <v>1.27</v>
      </c>
      <c r="Q150" s="22" t="s">
        <v>638</v>
      </c>
      <c r="S150" s="38"/>
      <c r="T150" s="42">
        <f t="shared" si="49"/>
        <v>0</v>
      </c>
      <c r="U150" s="43">
        <f t="shared" si="48"/>
        <v>0</v>
      </c>
      <c r="V150" s="43">
        <f t="shared" si="50"/>
        <v>0</v>
      </c>
      <c r="W150" s="43">
        <f t="shared" si="51"/>
        <v>0</v>
      </c>
      <c r="X150" s="42">
        <f t="shared" si="52"/>
        <v>0</v>
      </c>
      <c r="Y150" s="43">
        <f t="shared" si="53"/>
        <v>0</v>
      </c>
      <c r="Z150" s="43">
        <f t="shared" si="54"/>
        <v>0</v>
      </c>
      <c r="AA150" s="43">
        <f t="shared" si="55"/>
        <v>0</v>
      </c>
      <c r="AB150" s="42">
        <f t="shared" si="56"/>
        <v>0</v>
      </c>
      <c r="AC150" s="43">
        <f t="shared" si="57"/>
        <v>0</v>
      </c>
      <c r="AD150" s="43">
        <f t="shared" si="58"/>
        <v>0</v>
      </c>
      <c r="AE150" s="43">
        <f t="shared" si="59"/>
        <v>0</v>
      </c>
      <c r="AF150" s="42">
        <f t="shared" si="60"/>
        <v>0</v>
      </c>
      <c r="AG150" s="43">
        <f t="shared" si="61"/>
        <v>0</v>
      </c>
      <c r="AH150" s="43">
        <f t="shared" si="62"/>
        <v>0</v>
      </c>
      <c r="AI150" s="43">
        <f t="shared" si="63"/>
        <v>0</v>
      </c>
      <c r="AJ150" s="42">
        <f t="shared" si="64"/>
        <v>0</v>
      </c>
      <c r="AK150" s="43">
        <f t="shared" si="65"/>
        <v>0</v>
      </c>
      <c r="AL150" s="43">
        <f t="shared" si="66"/>
        <v>0</v>
      </c>
      <c r="AM150" s="43">
        <f t="shared" si="67"/>
        <v>0</v>
      </c>
      <c r="AN150" s="42">
        <f t="shared" si="68"/>
        <v>0</v>
      </c>
      <c r="AO150" s="43">
        <f t="shared" si="69"/>
        <v>0</v>
      </c>
      <c r="AP150" s="43">
        <f t="shared" si="70"/>
        <v>0</v>
      </c>
      <c r="AQ150" s="43">
        <f t="shared" si="71"/>
        <v>0</v>
      </c>
    </row>
    <row r="151" spans="1:43" ht="15" customHeight="1" x14ac:dyDescent="0.25">
      <c r="A151" s="22" t="s">
        <v>20</v>
      </c>
      <c r="B151" s="22">
        <v>178</v>
      </c>
      <c r="C151" s="22" t="s">
        <v>362</v>
      </c>
      <c r="D151" s="22" t="s">
        <v>361</v>
      </c>
      <c r="E151" s="22" t="s">
        <v>363</v>
      </c>
      <c r="F151" s="22" t="s">
        <v>942</v>
      </c>
      <c r="G151" s="22" t="s">
        <v>930</v>
      </c>
      <c r="H151" s="23" t="s">
        <v>969</v>
      </c>
      <c r="I151" s="36">
        <v>5359521</v>
      </c>
      <c r="J151" s="37">
        <v>0.82820097244732582</v>
      </c>
      <c r="K151" s="37">
        <v>1.022</v>
      </c>
      <c r="L151" s="38">
        <v>1.234</v>
      </c>
      <c r="M151" s="36">
        <v>5077364</v>
      </c>
      <c r="N151" s="37">
        <v>0.80852775543041011</v>
      </c>
      <c r="O151" s="37">
        <v>1.0049999999999999</v>
      </c>
      <c r="P151" s="38">
        <v>1.2430000000000001</v>
      </c>
      <c r="Q151" s="22" t="s">
        <v>640</v>
      </c>
      <c r="S151" s="38"/>
      <c r="T151" s="42">
        <f t="shared" si="49"/>
        <v>0</v>
      </c>
      <c r="U151" s="43">
        <f t="shared" si="48"/>
        <v>0</v>
      </c>
      <c r="V151" s="43">
        <f t="shared" si="50"/>
        <v>0</v>
      </c>
      <c r="W151" s="43">
        <f t="shared" si="51"/>
        <v>0</v>
      </c>
      <c r="X151" s="42">
        <f t="shared" si="52"/>
        <v>0</v>
      </c>
      <c r="Y151" s="43">
        <f t="shared" si="53"/>
        <v>0</v>
      </c>
      <c r="Z151" s="43">
        <f t="shared" si="54"/>
        <v>0</v>
      </c>
      <c r="AA151" s="43">
        <f t="shared" si="55"/>
        <v>0</v>
      </c>
      <c r="AB151" s="42">
        <f t="shared" si="56"/>
        <v>0</v>
      </c>
      <c r="AC151" s="43">
        <f t="shared" si="57"/>
        <v>0</v>
      </c>
      <c r="AD151" s="43">
        <f t="shared" si="58"/>
        <v>0</v>
      </c>
      <c r="AE151" s="43">
        <f t="shared" si="59"/>
        <v>0</v>
      </c>
      <c r="AF151" s="42">
        <f t="shared" si="60"/>
        <v>0</v>
      </c>
      <c r="AG151" s="43">
        <f t="shared" si="61"/>
        <v>0</v>
      </c>
      <c r="AH151" s="43">
        <f t="shared" si="62"/>
        <v>0</v>
      </c>
      <c r="AI151" s="43">
        <f t="shared" si="63"/>
        <v>0</v>
      </c>
      <c r="AJ151" s="42">
        <f t="shared" si="64"/>
        <v>0</v>
      </c>
      <c r="AK151" s="43">
        <f t="shared" si="65"/>
        <v>0</v>
      </c>
      <c r="AL151" s="43">
        <f t="shared" si="66"/>
        <v>0</v>
      </c>
      <c r="AM151" s="43">
        <f t="shared" si="67"/>
        <v>0</v>
      </c>
      <c r="AN151" s="42">
        <f t="shared" si="68"/>
        <v>0</v>
      </c>
      <c r="AO151" s="43">
        <f t="shared" si="69"/>
        <v>0</v>
      </c>
      <c r="AP151" s="43">
        <f t="shared" si="70"/>
        <v>0</v>
      </c>
      <c r="AQ151" s="43">
        <f t="shared" si="71"/>
        <v>0</v>
      </c>
    </row>
    <row r="152" spans="1:43" ht="15" customHeight="1" x14ac:dyDescent="0.25">
      <c r="A152" s="22" t="s">
        <v>2</v>
      </c>
      <c r="B152" s="22">
        <v>179</v>
      </c>
      <c r="C152" s="22" t="s">
        <v>679</v>
      </c>
      <c r="D152" s="22" t="s">
        <v>678</v>
      </c>
      <c r="E152" s="22" t="s">
        <v>680</v>
      </c>
      <c r="F152" s="22" t="s">
        <v>400</v>
      </c>
      <c r="G152" s="22" t="s">
        <v>929</v>
      </c>
      <c r="H152" s="23" t="s">
        <v>968</v>
      </c>
      <c r="I152" s="36">
        <v>10099105</v>
      </c>
      <c r="J152" s="37">
        <v>1.0032894736842106</v>
      </c>
      <c r="K152" s="37">
        <v>1.22</v>
      </c>
      <c r="L152" s="38">
        <v>1.216</v>
      </c>
      <c r="M152" s="36">
        <v>8892484</v>
      </c>
      <c r="N152" s="37">
        <v>1.0181219110378912</v>
      </c>
      <c r="O152" s="37">
        <v>1.236</v>
      </c>
      <c r="P152" s="38">
        <v>1.214</v>
      </c>
      <c r="Q152" s="22" t="s">
        <v>290</v>
      </c>
      <c r="S152" s="38"/>
      <c r="T152" s="42">
        <f t="shared" si="49"/>
        <v>0</v>
      </c>
      <c r="U152" s="43">
        <f t="shared" ref="U152:U189" si="72">IF(AND($F152=$S$28,$G152=$S$29),IF($S$31=1,$J152,$N152),0)</f>
        <v>0</v>
      </c>
      <c r="V152" s="43">
        <f t="shared" si="50"/>
        <v>0</v>
      </c>
      <c r="W152" s="43">
        <f t="shared" si="51"/>
        <v>0</v>
      </c>
      <c r="X152" s="42">
        <f t="shared" si="52"/>
        <v>0</v>
      </c>
      <c r="Y152" s="43">
        <f t="shared" si="53"/>
        <v>0</v>
      </c>
      <c r="Z152" s="43">
        <f t="shared" si="54"/>
        <v>0</v>
      </c>
      <c r="AA152" s="43">
        <f t="shared" si="55"/>
        <v>0</v>
      </c>
      <c r="AB152" s="42">
        <f t="shared" si="56"/>
        <v>0</v>
      </c>
      <c r="AC152" s="43">
        <f t="shared" si="57"/>
        <v>0</v>
      </c>
      <c r="AD152" s="43">
        <f t="shared" si="58"/>
        <v>0</v>
      </c>
      <c r="AE152" s="43">
        <f t="shared" si="59"/>
        <v>0</v>
      </c>
      <c r="AF152" s="42">
        <f t="shared" si="60"/>
        <v>0</v>
      </c>
      <c r="AG152" s="43">
        <f t="shared" si="61"/>
        <v>0</v>
      </c>
      <c r="AH152" s="43">
        <f t="shared" si="62"/>
        <v>0</v>
      </c>
      <c r="AI152" s="43">
        <f t="shared" si="63"/>
        <v>0</v>
      </c>
      <c r="AJ152" s="42">
        <f t="shared" si="64"/>
        <v>0</v>
      </c>
      <c r="AK152" s="43">
        <f t="shared" si="65"/>
        <v>0</v>
      </c>
      <c r="AL152" s="43">
        <f t="shared" si="66"/>
        <v>0</v>
      </c>
      <c r="AM152" s="43">
        <f t="shared" si="67"/>
        <v>0</v>
      </c>
      <c r="AN152" s="42">
        <f t="shared" si="68"/>
        <v>0</v>
      </c>
      <c r="AO152" s="43">
        <f t="shared" si="69"/>
        <v>0</v>
      </c>
      <c r="AP152" s="43">
        <f t="shared" si="70"/>
        <v>0</v>
      </c>
      <c r="AQ152" s="43">
        <f t="shared" si="71"/>
        <v>0</v>
      </c>
    </row>
    <row r="153" spans="1:43" ht="15" customHeight="1" x14ac:dyDescent="0.25">
      <c r="A153" s="22" t="s">
        <v>47</v>
      </c>
      <c r="B153" s="22">
        <v>181</v>
      </c>
      <c r="C153" s="22" t="s">
        <v>682</v>
      </c>
      <c r="D153" s="22" t="s">
        <v>681</v>
      </c>
      <c r="E153" s="22" t="s">
        <v>271</v>
      </c>
      <c r="F153" s="22" t="s">
        <v>269</v>
      </c>
      <c r="G153" s="22" t="s">
        <v>926</v>
      </c>
      <c r="H153" s="23" t="s">
        <v>968</v>
      </c>
      <c r="I153" s="36">
        <v>126384</v>
      </c>
      <c r="J153" s="37">
        <v>1.0109389243391067</v>
      </c>
      <c r="K153" s="37">
        <v>1.109</v>
      </c>
      <c r="L153" s="38">
        <v>1.097</v>
      </c>
      <c r="M153" s="36">
        <v>107511</v>
      </c>
      <c r="N153" s="37">
        <v>0.98565022421524662</v>
      </c>
      <c r="O153" s="37">
        <v>1.099</v>
      </c>
      <c r="P153" s="38">
        <v>1.115</v>
      </c>
      <c r="Q153" s="22" t="s">
        <v>355</v>
      </c>
      <c r="S153" s="38"/>
      <c r="T153" s="42">
        <f t="shared" si="49"/>
        <v>0</v>
      </c>
      <c r="U153" s="43">
        <f t="shared" si="72"/>
        <v>0</v>
      </c>
      <c r="V153" s="43">
        <f t="shared" si="50"/>
        <v>0</v>
      </c>
      <c r="W153" s="43">
        <f t="shared" si="51"/>
        <v>0</v>
      </c>
      <c r="X153" s="42">
        <f t="shared" si="52"/>
        <v>107511</v>
      </c>
      <c r="Y153" s="43">
        <f t="shared" si="53"/>
        <v>0.98565022421524662</v>
      </c>
      <c r="Z153" s="43">
        <f t="shared" si="54"/>
        <v>1.099</v>
      </c>
      <c r="AA153" s="43">
        <f t="shared" si="55"/>
        <v>1.115</v>
      </c>
      <c r="AB153" s="42">
        <f t="shared" si="56"/>
        <v>0</v>
      </c>
      <c r="AC153" s="43">
        <f t="shared" si="57"/>
        <v>0</v>
      </c>
      <c r="AD153" s="43">
        <f t="shared" si="58"/>
        <v>0</v>
      </c>
      <c r="AE153" s="43">
        <f t="shared" si="59"/>
        <v>0</v>
      </c>
      <c r="AF153" s="42">
        <f t="shared" si="60"/>
        <v>0</v>
      </c>
      <c r="AG153" s="43">
        <f t="shared" si="61"/>
        <v>0</v>
      </c>
      <c r="AH153" s="43">
        <f t="shared" si="62"/>
        <v>0</v>
      </c>
      <c r="AI153" s="43">
        <f t="shared" si="63"/>
        <v>0</v>
      </c>
      <c r="AJ153" s="42">
        <f t="shared" si="64"/>
        <v>0</v>
      </c>
      <c r="AK153" s="43">
        <f t="shared" si="65"/>
        <v>0</v>
      </c>
      <c r="AL153" s="43">
        <f t="shared" si="66"/>
        <v>0</v>
      </c>
      <c r="AM153" s="43">
        <f t="shared" si="67"/>
        <v>0</v>
      </c>
      <c r="AN153" s="42">
        <f t="shared" si="68"/>
        <v>107511</v>
      </c>
      <c r="AO153" s="43">
        <f t="shared" si="69"/>
        <v>0.98565022421524662</v>
      </c>
      <c r="AP153" s="43">
        <f t="shared" si="70"/>
        <v>1.099</v>
      </c>
      <c r="AQ153" s="43">
        <f t="shared" si="71"/>
        <v>1.115</v>
      </c>
    </row>
    <row r="154" spans="1:43" ht="15" customHeight="1" x14ac:dyDescent="0.25">
      <c r="A154" s="22" t="s">
        <v>63</v>
      </c>
      <c r="B154" s="22">
        <v>184</v>
      </c>
      <c r="C154" s="22" t="s">
        <v>684</v>
      </c>
      <c r="D154" s="22" t="s">
        <v>683</v>
      </c>
      <c r="E154" s="22" t="s">
        <v>306</v>
      </c>
      <c r="F154" s="22" t="s">
        <v>942</v>
      </c>
      <c r="G154" s="22" t="s">
        <v>929</v>
      </c>
      <c r="H154" s="23" t="s">
        <v>969</v>
      </c>
      <c r="I154" s="36">
        <v>65447570</v>
      </c>
      <c r="J154" s="37">
        <v>0.81299524564183834</v>
      </c>
      <c r="K154" s="37">
        <v>1.026</v>
      </c>
      <c r="L154" s="38">
        <v>1.262</v>
      </c>
      <c r="M154" s="36">
        <v>60166108</v>
      </c>
      <c r="N154" s="37">
        <v>0.83429040196882676</v>
      </c>
      <c r="O154" s="37">
        <v>1.0169999999999999</v>
      </c>
      <c r="P154" s="38">
        <v>1.2190000000000001</v>
      </c>
      <c r="Q154" s="22" t="s">
        <v>357</v>
      </c>
      <c r="S154" s="38"/>
      <c r="T154" s="42">
        <f t="shared" si="49"/>
        <v>0</v>
      </c>
      <c r="U154" s="43">
        <f t="shared" si="72"/>
        <v>0</v>
      </c>
      <c r="V154" s="43">
        <f t="shared" si="50"/>
        <v>0</v>
      </c>
      <c r="W154" s="43">
        <f t="shared" si="51"/>
        <v>0</v>
      </c>
      <c r="X154" s="42">
        <f t="shared" si="52"/>
        <v>0</v>
      </c>
      <c r="Y154" s="43">
        <f t="shared" si="53"/>
        <v>0</v>
      </c>
      <c r="Z154" s="43">
        <f t="shared" si="54"/>
        <v>0</v>
      </c>
      <c r="AA154" s="43">
        <f t="shared" si="55"/>
        <v>0</v>
      </c>
      <c r="AB154" s="42">
        <f t="shared" si="56"/>
        <v>0</v>
      </c>
      <c r="AC154" s="43">
        <f t="shared" si="57"/>
        <v>0</v>
      </c>
      <c r="AD154" s="43">
        <f t="shared" si="58"/>
        <v>0</v>
      </c>
      <c r="AE154" s="43">
        <f t="shared" si="59"/>
        <v>0</v>
      </c>
      <c r="AF154" s="42">
        <f t="shared" si="60"/>
        <v>0</v>
      </c>
      <c r="AG154" s="43">
        <f t="shared" si="61"/>
        <v>0</v>
      </c>
      <c r="AH154" s="43">
        <f t="shared" si="62"/>
        <v>0</v>
      </c>
      <c r="AI154" s="43">
        <f t="shared" si="63"/>
        <v>0</v>
      </c>
      <c r="AJ154" s="42">
        <f t="shared" si="64"/>
        <v>0</v>
      </c>
      <c r="AK154" s="43">
        <f t="shared" si="65"/>
        <v>0</v>
      </c>
      <c r="AL154" s="43">
        <f t="shared" si="66"/>
        <v>0</v>
      </c>
      <c r="AM154" s="43">
        <f t="shared" si="67"/>
        <v>0</v>
      </c>
      <c r="AN154" s="42">
        <f t="shared" si="68"/>
        <v>0</v>
      </c>
      <c r="AO154" s="43">
        <f t="shared" si="69"/>
        <v>0</v>
      </c>
      <c r="AP154" s="43">
        <f t="shared" si="70"/>
        <v>0</v>
      </c>
      <c r="AQ154" s="43">
        <f t="shared" si="71"/>
        <v>0</v>
      </c>
    </row>
    <row r="155" spans="1:43" ht="15" customHeight="1" x14ac:dyDescent="0.25">
      <c r="A155" s="22" t="s">
        <v>60</v>
      </c>
      <c r="B155" s="22">
        <v>279</v>
      </c>
      <c r="C155" s="22" t="s">
        <v>809</v>
      </c>
      <c r="D155" s="22" t="s">
        <v>808</v>
      </c>
      <c r="E155" s="22" t="s">
        <v>810</v>
      </c>
      <c r="F155" s="22" t="s">
        <v>942</v>
      </c>
      <c r="G155" s="22" t="s">
        <v>926</v>
      </c>
      <c r="H155" s="23" t="s">
        <v>969</v>
      </c>
      <c r="I155" s="36">
        <v>43212529</v>
      </c>
      <c r="J155" s="37">
        <v>0.84475639966969429</v>
      </c>
      <c r="K155" s="37">
        <v>1.0229999999999999</v>
      </c>
      <c r="L155" s="38">
        <v>1.2110000000000001</v>
      </c>
      <c r="M155" s="36">
        <v>40105711</v>
      </c>
      <c r="N155" s="37">
        <v>0.82463295269168024</v>
      </c>
      <c r="O155" s="37">
        <v>1.0109999999999999</v>
      </c>
      <c r="P155" s="38">
        <v>1.226</v>
      </c>
      <c r="Q155" s="22" t="s">
        <v>643</v>
      </c>
      <c r="S155" s="38"/>
      <c r="T155" s="42">
        <f t="shared" si="49"/>
        <v>0</v>
      </c>
      <c r="U155" s="43">
        <f t="shared" si="72"/>
        <v>0</v>
      </c>
      <c r="V155" s="43">
        <f t="shared" si="50"/>
        <v>0</v>
      </c>
      <c r="W155" s="43">
        <f t="shared" si="51"/>
        <v>0</v>
      </c>
      <c r="X155" s="42">
        <f t="shared" si="52"/>
        <v>0</v>
      </c>
      <c r="Y155" s="43">
        <f t="shared" si="53"/>
        <v>0</v>
      </c>
      <c r="Z155" s="43">
        <f t="shared" si="54"/>
        <v>0</v>
      </c>
      <c r="AA155" s="43">
        <f t="shared" si="55"/>
        <v>0</v>
      </c>
      <c r="AB155" s="42">
        <f t="shared" si="56"/>
        <v>0</v>
      </c>
      <c r="AC155" s="43">
        <f t="shared" si="57"/>
        <v>0</v>
      </c>
      <c r="AD155" s="43">
        <f t="shared" si="58"/>
        <v>0</v>
      </c>
      <c r="AE155" s="43">
        <f t="shared" si="59"/>
        <v>0</v>
      </c>
      <c r="AF155" s="42">
        <f t="shared" si="60"/>
        <v>0</v>
      </c>
      <c r="AG155" s="43">
        <f t="shared" si="61"/>
        <v>0</v>
      </c>
      <c r="AH155" s="43">
        <f t="shared" si="62"/>
        <v>0</v>
      </c>
      <c r="AI155" s="43">
        <f t="shared" si="63"/>
        <v>0</v>
      </c>
      <c r="AJ155" s="42">
        <f t="shared" si="64"/>
        <v>0</v>
      </c>
      <c r="AK155" s="43">
        <f t="shared" si="65"/>
        <v>0</v>
      </c>
      <c r="AL155" s="43">
        <f t="shared" si="66"/>
        <v>0</v>
      </c>
      <c r="AM155" s="43">
        <f t="shared" si="67"/>
        <v>0</v>
      </c>
      <c r="AN155" s="42">
        <f t="shared" si="68"/>
        <v>0</v>
      </c>
      <c r="AO155" s="43">
        <f t="shared" si="69"/>
        <v>0</v>
      </c>
      <c r="AP155" s="43">
        <f t="shared" si="70"/>
        <v>0</v>
      </c>
      <c r="AQ155" s="43">
        <f t="shared" si="71"/>
        <v>0</v>
      </c>
    </row>
    <row r="156" spans="1:43" ht="15" customHeight="1" x14ac:dyDescent="0.25">
      <c r="A156" s="22" t="s">
        <v>123</v>
      </c>
      <c r="B156" s="22">
        <v>185</v>
      </c>
      <c r="C156" s="22" t="s">
        <v>438</v>
      </c>
      <c r="D156" s="22" t="s">
        <v>437</v>
      </c>
      <c r="E156" s="22" t="s">
        <v>299</v>
      </c>
      <c r="F156" s="22" t="s">
        <v>269</v>
      </c>
      <c r="G156" s="22" t="s">
        <v>929</v>
      </c>
      <c r="H156" s="23" t="s">
        <v>968</v>
      </c>
      <c r="I156" s="36">
        <v>525979</v>
      </c>
      <c r="J156" s="37">
        <v>0.99916736053288913</v>
      </c>
      <c r="K156" s="37">
        <v>1.2</v>
      </c>
      <c r="L156" s="38">
        <v>1.2010000000000001</v>
      </c>
      <c r="M156" s="36">
        <v>471804</v>
      </c>
      <c r="N156" s="37">
        <v>0.99251247920133123</v>
      </c>
      <c r="O156" s="37">
        <v>1.1930000000000001</v>
      </c>
      <c r="P156" s="38">
        <v>1.202</v>
      </c>
      <c r="Q156" s="22" t="s">
        <v>846</v>
      </c>
      <c r="S156" s="38"/>
      <c r="T156" s="42">
        <f t="shared" si="49"/>
        <v>471804</v>
      </c>
      <c r="U156" s="43">
        <f t="shared" si="72"/>
        <v>0.99251247920133123</v>
      </c>
      <c r="V156" s="43">
        <f t="shared" si="50"/>
        <v>1.1930000000000001</v>
      </c>
      <c r="W156" s="43">
        <f t="shared" si="51"/>
        <v>1.202</v>
      </c>
      <c r="X156" s="42">
        <f t="shared" si="52"/>
        <v>471804</v>
      </c>
      <c r="Y156" s="43">
        <f t="shared" si="53"/>
        <v>0.99251247920133123</v>
      </c>
      <c r="Z156" s="43">
        <f t="shared" si="54"/>
        <v>1.1930000000000001</v>
      </c>
      <c r="AA156" s="43">
        <f t="shared" si="55"/>
        <v>1.202</v>
      </c>
      <c r="AB156" s="42">
        <f t="shared" si="56"/>
        <v>0</v>
      </c>
      <c r="AC156" s="43">
        <f t="shared" si="57"/>
        <v>0</v>
      </c>
      <c r="AD156" s="43">
        <f t="shared" si="58"/>
        <v>0</v>
      </c>
      <c r="AE156" s="43">
        <f t="shared" si="59"/>
        <v>0</v>
      </c>
      <c r="AF156" s="42">
        <f t="shared" si="60"/>
        <v>0</v>
      </c>
      <c r="AG156" s="43">
        <f t="shared" si="61"/>
        <v>0</v>
      </c>
      <c r="AH156" s="43">
        <f t="shared" si="62"/>
        <v>0</v>
      </c>
      <c r="AI156" s="43">
        <f t="shared" si="63"/>
        <v>0</v>
      </c>
      <c r="AJ156" s="42">
        <f t="shared" si="64"/>
        <v>471804</v>
      </c>
      <c r="AK156" s="43">
        <f t="shared" si="65"/>
        <v>0.99251247920133123</v>
      </c>
      <c r="AL156" s="43">
        <f t="shared" si="66"/>
        <v>1.1930000000000001</v>
      </c>
      <c r="AM156" s="43">
        <f t="shared" si="67"/>
        <v>1.202</v>
      </c>
      <c r="AN156" s="42">
        <f t="shared" si="68"/>
        <v>471804</v>
      </c>
      <c r="AO156" s="43">
        <f t="shared" si="69"/>
        <v>0.99251247920133123</v>
      </c>
      <c r="AP156" s="43">
        <f t="shared" si="70"/>
        <v>1.1930000000000001</v>
      </c>
      <c r="AQ156" s="43">
        <f t="shared" si="71"/>
        <v>1.202</v>
      </c>
    </row>
    <row r="157" spans="1:43" ht="15" customHeight="1" x14ac:dyDescent="0.25">
      <c r="A157" s="22" t="s">
        <v>73</v>
      </c>
      <c r="B157" s="22">
        <v>186</v>
      </c>
      <c r="C157" s="22" t="s">
        <v>365</v>
      </c>
      <c r="D157" s="22" t="s">
        <v>364</v>
      </c>
      <c r="E157" s="22" t="s">
        <v>314</v>
      </c>
      <c r="F157" s="22" t="s">
        <v>942</v>
      </c>
      <c r="G157" s="22" t="s">
        <v>926</v>
      </c>
      <c r="H157" s="23" t="s">
        <v>969</v>
      </c>
      <c r="I157" s="36">
        <v>3080247</v>
      </c>
      <c r="J157" s="37">
        <v>0.96357328707718992</v>
      </c>
      <c r="K157" s="37">
        <v>1.111</v>
      </c>
      <c r="L157" s="38">
        <v>1.153</v>
      </c>
      <c r="M157" s="36">
        <v>2672795</v>
      </c>
      <c r="N157" s="37">
        <v>0.93446808510638302</v>
      </c>
      <c r="O157" s="37">
        <v>1.0980000000000001</v>
      </c>
      <c r="P157" s="38">
        <v>1.175</v>
      </c>
      <c r="Q157" s="22" t="s">
        <v>645</v>
      </c>
      <c r="S157" s="38"/>
      <c r="T157" s="42">
        <f t="shared" si="49"/>
        <v>0</v>
      </c>
      <c r="U157" s="43">
        <f t="shared" si="72"/>
        <v>0</v>
      </c>
      <c r="V157" s="43">
        <f t="shared" si="50"/>
        <v>0</v>
      </c>
      <c r="W157" s="43">
        <f t="shared" si="51"/>
        <v>0</v>
      </c>
      <c r="X157" s="42">
        <f t="shared" si="52"/>
        <v>0</v>
      </c>
      <c r="Y157" s="43">
        <f t="shared" si="53"/>
        <v>0</v>
      </c>
      <c r="Z157" s="43">
        <f t="shared" si="54"/>
        <v>0</v>
      </c>
      <c r="AA157" s="43">
        <f t="shared" si="55"/>
        <v>0</v>
      </c>
      <c r="AB157" s="42">
        <f t="shared" si="56"/>
        <v>0</v>
      </c>
      <c r="AC157" s="43">
        <f t="shared" si="57"/>
        <v>0</v>
      </c>
      <c r="AD157" s="43">
        <f t="shared" si="58"/>
        <v>0</v>
      </c>
      <c r="AE157" s="43">
        <f t="shared" si="59"/>
        <v>0</v>
      </c>
      <c r="AF157" s="42">
        <f t="shared" si="60"/>
        <v>0</v>
      </c>
      <c r="AG157" s="43">
        <f t="shared" si="61"/>
        <v>0</v>
      </c>
      <c r="AH157" s="43">
        <f t="shared" si="62"/>
        <v>0</v>
      </c>
      <c r="AI157" s="43">
        <f t="shared" si="63"/>
        <v>0</v>
      </c>
      <c r="AJ157" s="42">
        <f t="shared" si="64"/>
        <v>0</v>
      </c>
      <c r="AK157" s="43">
        <f t="shared" si="65"/>
        <v>0</v>
      </c>
      <c r="AL157" s="43">
        <f t="shared" si="66"/>
        <v>0</v>
      </c>
      <c r="AM157" s="43">
        <f t="shared" si="67"/>
        <v>0</v>
      </c>
      <c r="AN157" s="42">
        <f t="shared" si="68"/>
        <v>0</v>
      </c>
      <c r="AO157" s="43">
        <f t="shared" si="69"/>
        <v>0</v>
      </c>
      <c r="AP157" s="43">
        <f t="shared" si="70"/>
        <v>0</v>
      </c>
      <c r="AQ157" s="43">
        <f t="shared" si="71"/>
        <v>0</v>
      </c>
    </row>
    <row r="158" spans="1:43" ht="15" customHeight="1" x14ac:dyDescent="0.25">
      <c r="A158" s="22" t="s">
        <v>16</v>
      </c>
      <c r="B158" s="22">
        <v>187</v>
      </c>
      <c r="C158" s="22" t="s">
        <v>450</v>
      </c>
      <c r="D158" s="22" t="s">
        <v>449</v>
      </c>
      <c r="E158" s="22" t="s">
        <v>268</v>
      </c>
      <c r="F158" s="22" t="s">
        <v>269</v>
      </c>
      <c r="G158" s="22" t="s">
        <v>926</v>
      </c>
      <c r="H158" s="23" t="s">
        <v>968</v>
      </c>
      <c r="I158" s="36">
        <v>370547</v>
      </c>
      <c r="J158" s="37">
        <v>0.85502471169686989</v>
      </c>
      <c r="K158" s="37">
        <v>1.038</v>
      </c>
      <c r="L158" s="38">
        <v>1.214</v>
      </c>
      <c r="M158" s="36">
        <v>333014</v>
      </c>
      <c r="N158" s="37">
        <v>0.82940698619008923</v>
      </c>
      <c r="O158" s="37">
        <v>1.0209999999999999</v>
      </c>
      <c r="P158" s="38">
        <v>1.2310000000000001</v>
      </c>
      <c r="Q158" s="22" t="s">
        <v>647</v>
      </c>
      <c r="S158" s="38"/>
      <c r="T158" s="42">
        <f t="shared" si="49"/>
        <v>0</v>
      </c>
      <c r="U158" s="43">
        <f t="shared" si="72"/>
        <v>0</v>
      </c>
      <c r="V158" s="43">
        <f t="shared" si="50"/>
        <v>0</v>
      </c>
      <c r="W158" s="43">
        <f t="shared" si="51"/>
        <v>0</v>
      </c>
      <c r="X158" s="42">
        <f t="shared" si="52"/>
        <v>333014</v>
      </c>
      <c r="Y158" s="43">
        <f t="shared" si="53"/>
        <v>0.82940698619008923</v>
      </c>
      <c r="Z158" s="43">
        <f t="shared" si="54"/>
        <v>1.0209999999999999</v>
      </c>
      <c r="AA158" s="43">
        <f t="shared" si="55"/>
        <v>1.2310000000000001</v>
      </c>
      <c r="AB158" s="42">
        <f t="shared" si="56"/>
        <v>0</v>
      </c>
      <c r="AC158" s="43">
        <f t="shared" si="57"/>
        <v>0</v>
      </c>
      <c r="AD158" s="43">
        <f t="shared" si="58"/>
        <v>0</v>
      </c>
      <c r="AE158" s="43">
        <f t="shared" si="59"/>
        <v>0</v>
      </c>
      <c r="AF158" s="42">
        <f t="shared" si="60"/>
        <v>0</v>
      </c>
      <c r="AG158" s="43">
        <f t="shared" si="61"/>
        <v>0</v>
      </c>
      <c r="AH158" s="43">
        <f t="shared" si="62"/>
        <v>0</v>
      </c>
      <c r="AI158" s="43">
        <f t="shared" si="63"/>
        <v>0</v>
      </c>
      <c r="AJ158" s="42">
        <f t="shared" si="64"/>
        <v>0</v>
      </c>
      <c r="AK158" s="43">
        <f t="shared" si="65"/>
        <v>0</v>
      </c>
      <c r="AL158" s="43">
        <f t="shared" si="66"/>
        <v>0</v>
      </c>
      <c r="AM158" s="43">
        <f t="shared" si="67"/>
        <v>0</v>
      </c>
      <c r="AN158" s="42">
        <f t="shared" si="68"/>
        <v>333014</v>
      </c>
      <c r="AO158" s="43">
        <f t="shared" si="69"/>
        <v>0.82940698619008923</v>
      </c>
      <c r="AP158" s="43">
        <f t="shared" si="70"/>
        <v>1.0209999999999999</v>
      </c>
      <c r="AQ158" s="43">
        <f t="shared" si="71"/>
        <v>1.2310000000000001</v>
      </c>
    </row>
    <row r="159" spans="1:43" ht="15" customHeight="1" x14ac:dyDescent="0.25">
      <c r="A159" s="22" t="s">
        <v>249</v>
      </c>
      <c r="B159" s="22">
        <v>189</v>
      </c>
      <c r="C159" s="22" t="s">
        <v>326</v>
      </c>
      <c r="D159" s="22" t="s">
        <v>325</v>
      </c>
      <c r="E159" s="22" t="s">
        <v>274</v>
      </c>
      <c r="F159" s="22" t="s">
        <v>942</v>
      </c>
      <c r="G159" s="22" t="s">
        <v>926</v>
      </c>
      <c r="H159" s="23" t="s">
        <v>969</v>
      </c>
      <c r="I159" s="36">
        <v>2012948</v>
      </c>
      <c r="J159" s="37">
        <v>0.8643639427127211</v>
      </c>
      <c r="K159" s="37">
        <v>1.026</v>
      </c>
      <c r="L159" s="38">
        <v>1.1870000000000001</v>
      </c>
      <c r="M159" s="36">
        <v>1865439</v>
      </c>
      <c r="N159" s="37">
        <v>0.84840871021775544</v>
      </c>
      <c r="O159" s="37">
        <v>1.0129999999999999</v>
      </c>
      <c r="P159" s="38">
        <v>1.194</v>
      </c>
      <c r="Q159" s="22" t="s">
        <v>432</v>
      </c>
      <c r="S159" s="38"/>
      <c r="T159" s="42">
        <f t="shared" si="49"/>
        <v>0</v>
      </c>
      <c r="U159" s="43">
        <f t="shared" si="72"/>
        <v>0</v>
      </c>
      <c r="V159" s="43">
        <f t="shared" si="50"/>
        <v>0</v>
      </c>
      <c r="W159" s="43">
        <f t="shared" si="51"/>
        <v>0</v>
      </c>
      <c r="X159" s="42">
        <f t="shared" si="52"/>
        <v>0</v>
      </c>
      <c r="Y159" s="43">
        <f t="shared" si="53"/>
        <v>0</v>
      </c>
      <c r="Z159" s="43">
        <f t="shared" si="54"/>
        <v>0</v>
      </c>
      <c r="AA159" s="43">
        <f t="shared" si="55"/>
        <v>0</v>
      </c>
      <c r="AB159" s="42">
        <f t="shared" si="56"/>
        <v>0</v>
      </c>
      <c r="AC159" s="43">
        <f t="shared" si="57"/>
        <v>0</v>
      </c>
      <c r="AD159" s="43">
        <f t="shared" si="58"/>
        <v>0</v>
      </c>
      <c r="AE159" s="43">
        <f t="shared" si="59"/>
        <v>0</v>
      </c>
      <c r="AF159" s="42">
        <f t="shared" si="60"/>
        <v>0</v>
      </c>
      <c r="AG159" s="43">
        <f t="shared" si="61"/>
        <v>0</v>
      </c>
      <c r="AH159" s="43">
        <f t="shared" si="62"/>
        <v>0</v>
      </c>
      <c r="AI159" s="43">
        <f t="shared" si="63"/>
        <v>0</v>
      </c>
      <c r="AJ159" s="42">
        <f t="shared" si="64"/>
        <v>0</v>
      </c>
      <c r="AK159" s="43">
        <f t="shared" si="65"/>
        <v>0</v>
      </c>
      <c r="AL159" s="43">
        <f t="shared" si="66"/>
        <v>0</v>
      </c>
      <c r="AM159" s="43">
        <f t="shared" si="67"/>
        <v>0</v>
      </c>
      <c r="AN159" s="42">
        <f t="shared" si="68"/>
        <v>0</v>
      </c>
      <c r="AO159" s="43">
        <f t="shared" si="69"/>
        <v>0</v>
      </c>
      <c r="AP159" s="43">
        <f t="shared" si="70"/>
        <v>0</v>
      </c>
      <c r="AQ159" s="43">
        <f t="shared" si="71"/>
        <v>0</v>
      </c>
    </row>
    <row r="160" spans="1:43" ht="15" customHeight="1" x14ac:dyDescent="0.25">
      <c r="A160" s="22" t="s">
        <v>86</v>
      </c>
      <c r="B160" s="22">
        <v>190</v>
      </c>
      <c r="C160" s="22" t="s">
        <v>440</v>
      </c>
      <c r="D160" s="22" t="s">
        <v>439</v>
      </c>
      <c r="E160" s="22" t="s">
        <v>314</v>
      </c>
      <c r="F160" s="22" t="s">
        <v>942</v>
      </c>
      <c r="G160" s="22" t="s">
        <v>929</v>
      </c>
      <c r="H160" s="23" t="s">
        <v>969</v>
      </c>
      <c r="I160" s="36">
        <v>486675</v>
      </c>
      <c r="J160" s="37">
        <v>1.0389249304911956</v>
      </c>
      <c r="K160" s="37">
        <v>1.121</v>
      </c>
      <c r="L160" s="38">
        <v>1.079</v>
      </c>
      <c r="M160" s="36">
        <v>429206</v>
      </c>
      <c r="N160" s="37">
        <v>1.0267774699907666</v>
      </c>
      <c r="O160" s="37">
        <v>1.1120000000000001</v>
      </c>
      <c r="P160" s="38">
        <v>1.083</v>
      </c>
      <c r="Q160" s="22" t="s">
        <v>650</v>
      </c>
      <c r="S160" s="38"/>
      <c r="T160" s="42">
        <f t="shared" si="49"/>
        <v>0</v>
      </c>
      <c r="U160" s="43">
        <f t="shared" si="72"/>
        <v>0</v>
      </c>
      <c r="V160" s="43">
        <f t="shared" si="50"/>
        <v>0</v>
      </c>
      <c r="W160" s="43">
        <f t="shared" si="51"/>
        <v>0</v>
      </c>
      <c r="X160" s="42">
        <f t="shared" si="52"/>
        <v>0</v>
      </c>
      <c r="Y160" s="43">
        <f t="shared" si="53"/>
        <v>0</v>
      </c>
      <c r="Z160" s="43">
        <f t="shared" si="54"/>
        <v>0</v>
      </c>
      <c r="AA160" s="43">
        <f t="shared" si="55"/>
        <v>0</v>
      </c>
      <c r="AB160" s="42">
        <f t="shared" si="56"/>
        <v>0</v>
      </c>
      <c r="AC160" s="43">
        <f t="shared" si="57"/>
        <v>0</v>
      </c>
      <c r="AD160" s="43">
        <f t="shared" si="58"/>
        <v>0</v>
      </c>
      <c r="AE160" s="43">
        <f t="shared" si="59"/>
        <v>0</v>
      </c>
      <c r="AF160" s="42">
        <f t="shared" si="60"/>
        <v>0</v>
      </c>
      <c r="AG160" s="43">
        <f t="shared" si="61"/>
        <v>0</v>
      </c>
      <c r="AH160" s="43">
        <f t="shared" si="62"/>
        <v>0</v>
      </c>
      <c r="AI160" s="43">
        <f t="shared" si="63"/>
        <v>0</v>
      </c>
      <c r="AJ160" s="42">
        <f t="shared" si="64"/>
        <v>0</v>
      </c>
      <c r="AK160" s="43">
        <f t="shared" si="65"/>
        <v>0</v>
      </c>
      <c r="AL160" s="43">
        <f t="shared" si="66"/>
        <v>0</v>
      </c>
      <c r="AM160" s="43">
        <f t="shared" si="67"/>
        <v>0</v>
      </c>
      <c r="AN160" s="42">
        <f t="shared" si="68"/>
        <v>0</v>
      </c>
      <c r="AO160" s="43">
        <f t="shared" si="69"/>
        <v>0</v>
      </c>
      <c r="AP160" s="43">
        <f t="shared" si="70"/>
        <v>0</v>
      </c>
      <c r="AQ160" s="43">
        <f t="shared" si="71"/>
        <v>0</v>
      </c>
    </row>
    <row r="161" spans="1:43" ht="15" customHeight="1" x14ac:dyDescent="0.25">
      <c r="A161" s="22" t="s">
        <v>132</v>
      </c>
      <c r="B161" s="22">
        <v>191</v>
      </c>
      <c r="C161" s="22" t="s">
        <v>686</v>
      </c>
      <c r="D161" s="22" t="s">
        <v>685</v>
      </c>
      <c r="E161" s="22" t="s">
        <v>274</v>
      </c>
      <c r="F161" s="22" t="s">
        <v>269</v>
      </c>
      <c r="G161" s="22" t="s">
        <v>932</v>
      </c>
      <c r="H161" s="23" t="s">
        <v>968</v>
      </c>
      <c r="I161" s="36">
        <v>2256950</v>
      </c>
      <c r="J161" s="37">
        <v>1.0948348856900931</v>
      </c>
      <c r="K161" s="37">
        <v>1.2929999999999999</v>
      </c>
      <c r="L161" s="38">
        <v>1.181</v>
      </c>
      <c r="M161" s="36">
        <v>1967154</v>
      </c>
      <c r="N161" s="37">
        <v>1.0745393634840872</v>
      </c>
      <c r="O161" s="37">
        <v>1.2829999999999999</v>
      </c>
      <c r="P161" s="38">
        <v>1.194</v>
      </c>
      <c r="Q161" s="22" t="s">
        <v>843</v>
      </c>
      <c r="S161" s="38"/>
      <c r="T161" s="42">
        <f t="shared" si="49"/>
        <v>0</v>
      </c>
      <c r="U161" s="43">
        <f t="shared" si="72"/>
        <v>0</v>
      </c>
      <c r="V161" s="43">
        <f t="shared" si="50"/>
        <v>0</v>
      </c>
      <c r="W161" s="43">
        <f t="shared" si="51"/>
        <v>0</v>
      </c>
      <c r="X161" s="42">
        <f t="shared" si="52"/>
        <v>1967154</v>
      </c>
      <c r="Y161" s="43">
        <f t="shared" si="53"/>
        <v>1.0745393634840872</v>
      </c>
      <c r="Z161" s="43">
        <f t="shared" si="54"/>
        <v>1.2829999999999999</v>
      </c>
      <c r="AA161" s="43">
        <f t="shared" si="55"/>
        <v>1.194</v>
      </c>
      <c r="AB161" s="42">
        <f t="shared" si="56"/>
        <v>0</v>
      </c>
      <c r="AC161" s="43">
        <f t="shared" si="57"/>
        <v>0</v>
      </c>
      <c r="AD161" s="43">
        <f t="shared" si="58"/>
        <v>0</v>
      </c>
      <c r="AE161" s="43">
        <f t="shared" si="59"/>
        <v>0</v>
      </c>
      <c r="AF161" s="42">
        <f t="shared" si="60"/>
        <v>1967154</v>
      </c>
      <c r="AG161" s="43">
        <f t="shared" si="61"/>
        <v>1.0745393634840872</v>
      </c>
      <c r="AH161" s="43">
        <f t="shared" si="62"/>
        <v>1.2829999999999999</v>
      </c>
      <c r="AI161" s="43">
        <f t="shared" si="63"/>
        <v>1.194</v>
      </c>
      <c r="AJ161" s="42">
        <f t="shared" si="64"/>
        <v>0</v>
      </c>
      <c r="AK161" s="43">
        <f t="shared" si="65"/>
        <v>0</v>
      </c>
      <c r="AL161" s="43">
        <f t="shared" si="66"/>
        <v>0</v>
      </c>
      <c r="AM161" s="43">
        <f t="shared" si="67"/>
        <v>0</v>
      </c>
      <c r="AN161" s="42">
        <f t="shared" si="68"/>
        <v>0</v>
      </c>
      <c r="AO161" s="43">
        <f t="shared" si="69"/>
        <v>0</v>
      </c>
      <c r="AP161" s="43">
        <f t="shared" si="70"/>
        <v>0</v>
      </c>
      <c r="AQ161" s="43">
        <f t="shared" si="71"/>
        <v>0</v>
      </c>
    </row>
    <row r="162" spans="1:43" ht="15" customHeight="1" x14ac:dyDescent="0.25">
      <c r="A162" s="22" t="s">
        <v>54</v>
      </c>
      <c r="B162" s="22">
        <v>194</v>
      </c>
      <c r="C162" s="22" t="s">
        <v>812</v>
      </c>
      <c r="D162" s="22" t="s">
        <v>811</v>
      </c>
      <c r="E162" s="22" t="s">
        <v>320</v>
      </c>
      <c r="F162" s="22" t="s">
        <v>269</v>
      </c>
      <c r="G162" s="22" t="s">
        <v>929</v>
      </c>
      <c r="H162" s="23" t="s">
        <v>968</v>
      </c>
      <c r="I162" s="36">
        <v>1826855</v>
      </c>
      <c r="J162" s="37">
        <v>1.0202464788732395</v>
      </c>
      <c r="K162" s="37">
        <v>1.159</v>
      </c>
      <c r="L162" s="38">
        <v>1.1359999999999999</v>
      </c>
      <c r="M162" s="36">
        <v>1616624</v>
      </c>
      <c r="N162" s="37">
        <v>1.034330985915493</v>
      </c>
      <c r="O162" s="37">
        <v>1.175</v>
      </c>
      <c r="P162" s="38">
        <v>1.1359999999999999</v>
      </c>
      <c r="Q162" s="22" t="s">
        <v>428</v>
      </c>
      <c r="S162" s="38"/>
      <c r="T162" s="42">
        <f t="shared" si="49"/>
        <v>1616624</v>
      </c>
      <c r="U162" s="43">
        <f t="shared" si="72"/>
        <v>1.034330985915493</v>
      </c>
      <c r="V162" s="43">
        <f t="shared" si="50"/>
        <v>1.175</v>
      </c>
      <c r="W162" s="43">
        <f t="shared" si="51"/>
        <v>1.1359999999999999</v>
      </c>
      <c r="X162" s="42">
        <f t="shared" si="52"/>
        <v>1616624</v>
      </c>
      <c r="Y162" s="43">
        <f t="shared" si="53"/>
        <v>1.034330985915493</v>
      </c>
      <c r="Z162" s="43">
        <f t="shared" si="54"/>
        <v>1.175</v>
      </c>
      <c r="AA162" s="43">
        <f t="shared" si="55"/>
        <v>1.1359999999999999</v>
      </c>
      <c r="AB162" s="42">
        <f t="shared" si="56"/>
        <v>1616624</v>
      </c>
      <c r="AC162" s="43">
        <f t="shared" si="57"/>
        <v>1.034330985915493</v>
      </c>
      <c r="AD162" s="43">
        <f t="shared" si="58"/>
        <v>1.175</v>
      </c>
      <c r="AE162" s="43">
        <f t="shared" si="59"/>
        <v>1.1359999999999999</v>
      </c>
      <c r="AF162" s="42">
        <f t="shared" si="60"/>
        <v>1616624</v>
      </c>
      <c r="AG162" s="43">
        <f t="shared" si="61"/>
        <v>1.034330985915493</v>
      </c>
      <c r="AH162" s="43">
        <f t="shared" si="62"/>
        <v>1.175</v>
      </c>
      <c r="AI162" s="43">
        <f t="shared" si="63"/>
        <v>1.1359999999999999</v>
      </c>
      <c r="AJ162" s="42">
        <f t="shared" si="64"/>
        <v>0</v>
      </c>
      <c r="AK162" s="43">
        <f t="shared" si="65"/>
        <v>0</v>
      </c>
      <c r="AL162" s="43">
        <f t="shared" si="66"/>
        <v>0</v>
      </c>
      <c r="AM162" s="43">
        <f t="shared" si="67"/>
        <v>0</v>
      </c>
      <c r="AN162" s="42">
        <f t="shared" si="68"/>
        <v>0</v>
      </c>
      <c r="AO162" s="43">
        <f t="shared" si="69"/>
        <v>0</v>
      </c>
      <c r="AP162" s="43">
        <f t="shared" si="70"/>
        <v>0</v>
      </c>
      <c r="AQ162" s="43">
        <f t="shared" si="71"/>
        <v>0</v>
      </c>
    </row>
    <row r="163" spans="1:43" ht="15" customHeight="1" x14ac:dyDescent="0.25">
      <c r="A163" s="22" t="s">
        <v>124</v>
      </c>
      <c r="B163" s="22">
        <v>197</v>
      </c>
      <c r="C163" s="22" t="s">
        <v>442</v>
      </c>
      <c r="D163" s="22" t="s">
        <v>441</v>
      </c>
      <c r="E163" s="22" t="s">
        <v>288</v>
      </c>
      <c r="F163" s="22" t="s">
        <v>269</v>
      </c>
      <c r="G163" s="22" t="s">
        <v>929</v>
      </c>
      <c r="H163" s="23" t="s">
        <v>968</v>
      </c>
      <c r="I163" s="36">
        <v>1477972</v>
      </c>
      <c r="J163" s="37">
        <v>0.97162510748065334</v>
      </c>
      <c r="K163" s="37">
        <v>1.1299999999999999</v>
      </c>
      <c r="L163" s="38">
        <v>1.163</v>
      </c>
      <c r="M163" s="36">
        <v>1381308</v>
      </c>
      <c r="N163" s="37">
        <v>0.99137187230371004</v>
      </c>
      <c r="O163" s="37">
        <v>1.149</v>
      </c>
      <c r="P163" s="38">
        <v>1.159</v>
      </c>
      <c r="Q163" s="22" t="s">
        <v>652</v>
      </c>
      <c r="S163" s="38"/>
      <c r="T163" s="42">
        <f t="shared" si="49"/>
        <v>1381308</v>
      </c>
      <c r="U163" s="43">
        <f t="shared" si="72"/>
        <v>0.99137187230371004</v>
      </c>
      <c r="V163" s="43">
        <f t="shared" si="50"/>
        <v>1.149</v>
      </c>
      <c r="W163" s="43">
        <f t="shared" si="51"/>
        <v>1.159</v>
      </c>
      <c r="X163" s="42">
        <f t="shared" si="52"/>
        <v>1381308</v>
      </c>
      <c r="Y163" s="43">
        <f t="shared" si="53"/>
        <v>0.99137187230371004</v>
      </c>
      <c r="Z163" s="43">
        <f t="shared" si="54"/>
        <v>1.149</v>
      </c>
      <c r="AA163" s="43">
        <f t="shared" si="55"/>
        <v>1.159</v>
      </c>
      <c r="AB163" s="42">
        <f t="shared" si="56"/>
        <v>0</v>
      </c>
      <c r="AC163" s="43">
        <f t="shared" si="57"/>
        <v>0</v>
      </c>
      <c r="AD163" s="43">
        <f t="shared" si="58"/>
        <v>0</v>
      </c>
      <c r="AE163" s="43">
        <f t="shared" si="59"/>
        <v>0</v>
      </c>
      <c r="AF163" s="42">
        <f t="shared" si="60"/>
        <v>0</v>
      </c>
      <c r="AG163" s="43">
        <f t="shared" si="61"/>
        <v>0</v>
      </c>
      <c r="AH163" s="43">
        <f t="shared" si="62"/>
        <v>0</v>
      </c>
      <c r="AI163" s="43">
        <f t="shared" si="63"/>
        <v>0</v>
      </c>
      <c r="AJ163" s="42">
        <f t="shared" si="64"/>
        <v>1381308</v>
      </c>
      <c r="AK163" s="43">
        <f t="shared" si="65"/>
        <v>0.99137187230371004</v>
      </c>
      <c r="AL163" s="43">
        <f t="shared" si="66"/>
        <v>1.149</v>
      </c>
      <c r="AM163" s="43">
        <f t="shared" si="67"/>
        <v>1.159</v>
      </c>
      <c r="AN163" s="42">
        <f t="shared" si="68"/>
        <v>1381308</v>
      </c>
      <c r="AO163" s="43">
        <f t="shared" si="69"/>
        <v>0.99137187230371004</v>
      </c>
      <c r="AP163" s="43">
        <f t="shared" si="70"/>
        <v>1.149</v>
      </c>
      <c r="AQ163" s="43">
        <f t="shared" si="71"/>
        <v>1.159</v>
      </c>
    </row>
    <row r="164" spans="1:43" ht="15" customHeight="1" x14ac:dyDescent="0.25">
      <c r="A164" s="22" t="s">
        <v>248</v>
      </c>
      <c r="B164" s="22">
        <v>198</v>
      </c>
      <c r="C164" s="22" t="s">
        <v>688</v>
      </c>
      <c r="D164" s="22" t="s">
        <v>687</v>
      </c>
      <c r="E164" s="22" t="s">
        <v>448</v>
      </c>
      <c r="F164" s="22" t="s">
        <v>269</v>
      </c>
      <c r="G164" s="22" t="s">
        <v>929</v>
      </c>
      <c r="H164" s="23" t="s">
        <v>968</v>
      </c>
      <c r="I164" s="36">
        <v>350037</v>
      </c>
      <c r="J164" s="37">
        <v>1.0080142475512019</v>
      </c>
      <c r="K164" s="37">
        <v>1.1319999999999999</v>
      </c>
      <c r="L164" s="38">
        <v>1.123</v>
      </c>
      <c r="M164" s="36">
        <v>318418</v>
      </c>
      <c r="N164" s="37">
        <v>0.97898423817863411</v>
      </c>
      <c r="O164" s="37">
        <v>1.1180000000000001</v>
      </c>
      <c r="P164" s="38">
        <v>1.1419999999999999</v>
      </c>
      <c r="Q164" s="22" t="s">
        <v>654</v>
      </c>
      <c r="S164" s="38"/>
      <c r="T164" s="42">
        <f t="shared" si="49"/>
        <v>318418</v>
      </c>
      <c r="U164" s="43">
        <f t="shared" si="72"/>
        <v>0.97898423817863411</v>
      </c>
      <c r="V164" s="43">
        <f t="shared" si="50"/>
        <v>1.1180000000000001</v>
      </c>
      <c r="W164" s="43">
        <f t="shared" si="51"/>
        <v>1.1419999999999999</v>
      </c>
      <c r="X164" s="42">
        <f t="shared" si="52"/>
        <v>318418</v>
      </c>
      <c r="Y164" s="43">
        <f t="shared" si="53"/>
        <v>0.97898423817863411</v>
      </c>
      <c r="Z164" s="43">
        <f t="shared" si="54"/>
        <v>1.1180000000000001</v>
      </c>
      <c r="AA164" s="43">
        <f t="shared" si="55"/>
        <v>1.1419999999999999</v>
      </c>
      <c r="AB164" s="42">
        <f t="shared" si="56"/>
        <v>0</v>
      </c>
      <c r="AC164" s="43">
        <f t="shared" si="57"/>
        <v>0</v>
      </c>
      <c r="AD164" s="43">
        <f t="shared" si="58"/>
        <v>0</v>
      </c>
      <c r="AE164" s="43">
        <f t="shared" si="59"/>
        <v>0</v>
      </c>
      <c r="AF164" s="42">
        <f t="shared" si="60"/>
        <v>0</v>
      </c>
      <c r="AG164" s="43">
        <f t="shared" si="61"/>
        <v>0</v>
      </c>
      <c r="AH164" s="43">
        <f t="shared" si="62"/>
        <v>0</v>
      </c>
      <c r="AI164" s="43">
        <f t="shared" si="63"/>
        <v>0</v>
      </c>
      <c r="AJ164" s="42">
        <f t="shared" si="64"/>
        <v>318418</v>
      </c>
      <c r="AK164" s="43">
        <f t="shared" si="65"/>
        <v>0.97898423817863411</v>
      </c>
      <c r="AL164" s="43">
        <f t="shared" si="66"/>
        <v>1.1180000000000001</v>
      </c>
      <c r="AM164" s="43">
        <f t="shared" si="67"/>
        <v>1.1419999999999999</v>
      </c>
      <c r="AN164" s="42">
        <f t="shared" si="68"/>
        <v>318418</v>
      </c>
      <c r="AO164" s="43">
        <f t="shared" si="69"/>
        <v>0.97898423817863411</v>
      </c>
      <c r="AP164" s="43">
        <f t="shared" si="70"/>
        <v>1.1180000000000001</v>
      </c>
      <c r="AQ164" s="43">
        <f t="shared" si="71"/>
        <v>1.1419999999999999</v>
      </c>
    </row>
    <row r="165" spans="1:43" ht="15" customHeight="1" x14ac:dyDescent="0.25">
      <c r="A165" s="22" t="s">
        <v>91</v>
      </c>
      <c r="B165" s="22">
        <v>199</v>
      </c>
      <c r="C165" s="22" t="s">
        <v>460</v>
      </c>
      <c r="D165" s="22" t="s">
        <v>459</v>
      </c>
      <c r="E165" s="22" t="s">
        <v>461</v>
      </c>
      <c r="F165" s="22" t="s">
        <v>269</v>
      </c>
      <c r="G165" s="22" t="s">
        <v>926</v>
      </c>
      <c r="H165" s="23" t="s">
        <v>968</v>
      </c>
      <c r="I165" s="36">
        <v>62605</v>
      </c>
      <c r="J165" s="37">
        <v>0.82871125611745522</v>
      </c>
      <c r="K165" s="37">
        <v>1.016</v>
      </c>
      <c r="L165" s="38">
        <v>1.226</v>
      </c>
      <c r="M165" s="36">
        <v>58436</v>
      </c>
      <c r="N165" s="37">
        <v>0.82544861337683528</v>
      </c>
      <c r="O165" s="37">
        <v>1.012</v>
      </c>
      <c r="P165" s="38">
        <v>1.226</v>
      </c>
      <c r="Q165" s="22" t="s">
        <v>382</v>
      </c>
      <c r="S165" s="38"/>
      <c r="T165" s="42">
        <f t="shared" si="49"/>
        <v>0</v>
      </c>
      <c r="U165" s="43">
        <f t="shared" si="72"/>
        <v>0</v>
      </c>
      <c r="V165" s="43">
        <f t="shared" si="50"/>
        <v>0</v>
      </c>
      <c r="W165" s="43">
        <f t="shared" si="51"/>
        <v>0</v>
      </c>
      <c r="X165" s="42">
        <f t="shared" si="52"/>
        <v>58436</v>
      </c>
      <c r="Y165" s="43">
        <f t="shared" si="53"/>
        <v>0.82544861337683528</v>
      </c>
      <c r="Z165" s="43">
        <f t="shared" si="54"/>
        <v>1.012</v>
      </c>
      <c r="AA165" s="43">
        <f t="shared" si="55"/>
        <v>1.226</v>
      </c>
      <c r="AB165" s="42">
        <f t="shared" si="56"/>
        <v>0</v>
      </c>
      <c r="AC165" s="43">
        <f t="shared" si="57"/>
        <v>0</v>
      </c>
      <c r="AD165" s="43">
        <f t="shared" si="58"/>
        <v>0</v>
      </c>
      <c r="AE165" s="43">
        <f t="shared" si="59"/>
        <v>0</v>
      </c>
      <c r="AF165" s="42">
        <f t="shared" si="60"/>
        <v>0</v>
      </c>
      <c r="AG165" s="43">
        <f t="shared" si="61"/>
        <v>0</v>
      </c>
      <c r="AH165" s="43">
        <f t="shared" si="62"/>
        <v>0</v>
      </c>
      <c r="AI165" s="43">
        <f t="shared" si="63"/>
        <v>0</v>
      </c>
      <c r="AJ165" s="42">
        <f t="shared" si="64"/>
        <v>0</v>
      </c>
      <c r="AK165" s="43">
        <f t="shared" si="65"/>
        <v>0</v>
      </c>
      <c r="AL165" s="43">
        <f t="shared" si="66"/>
        <v>0</v>
      </c>
      <c r="AM165" s="43">
        <f t="shared" si="67"/>
        <v>0</v>
      </c>
      <c r="AN165" s="42">
        <f t="shared" si="68"/>
        <v>58436</v>
      </c>
      <c r="AO165" s="43">
        <f t="shared" si="69"/>
        <v>0.82544861337683528</v>
      </c>
      <c r="AP165" s="43">
        <f t="shared" si="70"/>
        <v>1.012</v>
      </c>
      <c r="AQ165" s="43">
        <f t="shared" si="71"/>
        <v>1.226</v>
      </c>
    </row>
    <row r="166" spans="1:43" ht="15" customHeight="1" x14ac:dyDescent="0.25">
      <c r="A166" s="22" t="s">
        <v>187</v>
      </c>
      <c r="B166" s="22">
        <v>201</v>
      </c>
      <c r="C166" s="22" t="s">
        <v>690</v>
      </c>
      <c r="D166" s="22" t="s">
        <v>689</v>
      </c>
      <c r="E166" s="22" t="s">
        <v>584</v>
      </c>
      <c r="F166" s="22" t="s">
        <v>269</v>
      </c>
      <c r="G166" s="22" t="s">
        <v>926</v>
      </c>
      <c r="H166" s="23" t="s">
        <v>968</v>
      </c>
      <c r="I166" s="36">
        <v>169419</v>
      </c>
      <c r="J166" s="37" t="s">
        <v>980</v>
      </c>
      <c r="K166" s="37">
        <v>0</v>
      </c>
      <c r="L166" s="38">
        <v>0</v>
      </c>
      <c r="M166" s="36">
        <v>159473</v>
      </c>
      <c r="N166" s="37" t="s">
        <v>980</v>
      </c>
      <c r="O166" s="37">
        <v>0</v>
      </c>
      <c r="P166" s="38">
        <v>0</v>
      </c>
      <c r="Q166" s="22" t="s">
        <v>806</v>
      </c>
      <c r="S166" s="38"/>
      <c r="T166" s="42">
        <f t="shared" si="49"/>
        <v>0</v>
      </c>
      <c r="U166" s="43">
        <f t="shared" si="72"/>
        <v>0</v>
      </c>
      <c r="V166" s="43">
        <f t="shared" si="50"/>
        <v>0</v>
      </c>
      <c r="W166" s="43">
        <f t="shared" si="51"/>
        <v>0</v>
      </c>
      <c r="X166" s="42">
        <f t="shared" si="52"/>
        <v>159473</v>
      </c>
      <c r="Y166" s="43" t="str">
        <f t="shared" si="53"/>
        <v/>
      </c>
      <c r="Z166" s="43">
        <f t="shared" si="54"/>
        <v>0</v>
      </c>
      <c r="AA166" s="43">
        <f t="shared" si="55"/>
        <v>0</v>
      </c>
      <c r="AB166" s="42">
        <f t="shared" si="56"/>
        <v>0</v>
      </c>
      <c r="AC166" s="43">
        <f t="shared" si="57"/>
        <v>0</v>
      </c>
      <c r="AD166" s="43">
        <f t="shared" si="58"/>
        <v>0</v>
      </c>
      <c r="AE166" s="43">
        <f t="shared" si="59"/>
        <v>0</v>
      </c>
      <c r="AF166" s="42">
        <f t="shared" si="60"/>
        <v>159473</v>
      </c>
      <c r="AG166" s="43" t="str">
        <f t="shared" si="61"/>
        <v/>
      </c>
      <c r="AH166" s="43">
        <f t="shared" si="62"/>
        <v>0</v>
      </c>
      <c r="AI166" s="43">
        <f t="shared" si="63"/>
        <v>0</v>
      </c>
      <c r="AJ166" s="42">
        <f t="shared" si="64"/>
        <v>0</v>
      </c>
      <c r="AK166" s="43">
        <f t="shared" si="65"/>
        <v>0</v>
      </c>
      <c r="AL166" s="43">
        <f t="shared" si="66"/>
        <v>0</v>
      </c>
      <c r="AM166" s="43">
        <f t="shared" si="67"/>
        <v>0</v>
      </c>
      <c r="AN166" s="42">
        <f t="shared" si="68"/>
        <v>0</v>
      </c>
      <c r="AO166" s="43">
        <f t="shared" si="69"/>
        <v>0</v>
      </c>
      <c r="AP166" s="43">
        <f t="shared" si="70"/>
        <v>0</v>
      </c>
      <c r="AQ166" s="43">
        <f t="shared" si="71"/>
        <v>0</v>
      </c>
    </row>
    <row r="167" spans="1:43" ht="15" customHeight="1" x14ac:dyDescent="0.25">
      <c r="A167" s="22" t="s">
        <v>242</v>
      </c>
      <c r="B167" s="22">
        <v>268</v>
      </c>
      <c r="C167" s="22" t="s">
        <v>443</v>
      </c>
      <c r="D167" s="22" t="s">
        <v>443</v>
      </c>
      <c r="E167" s="22" t="s">
        <v>299</v>
      </c>
      <c r="F167" s="22" t="s">
        <v>269</v>
      </c>
      <c r="G167" s="22" t="s">
        <v>926</v>
      </c>
      <c r="H167" s="23" t="s">
        <v>968</v>
      </c>
      <c r="I167" s="36">
        <v>142506</v>
      </c>
      <c r="J167" s="37">
        <v>1.1044905008635579</v>
      </c>
      <c r="K167" s="37">
        <v>1.2789999999999999</v>
      </c>
      <c r="L167" s="38">
        <v>1.1579999999999999</v>
      </c>
      <c r="M167" s="36">
        <v>145189</v>
      </c>
      <c r="N167" s="37">
        <v>1.0353833192923336</v>
      </c>
      <c r="O167" s="37">
        <v>1.2290000000000001</v>
      </c>
      <c r="P167" s="38">
        <v>1.1870000000000001</v>
      </c>
      <c r="Q167" s="22" t="s">
        <v>296</v>
      </c>
      <c r="S167" s="38"/>
      <c r="T167" s="42">
        <f t="shared" si="49"/>
        <v>0</v>
      </c>
      <c r="U167" s="43">
        <f t="shared" si="72"/>
        <v>0</v>
      </c>
      <c r="V167" s="43">
        <f t="shared" si="50"/>
        <v>0</v>
      </c>
      <c r="W167" s="43">
        <f t="shared" si="51"/>
        <v>0</v>
      </c>
      <c r="X167" s="42">
        <f t="shared" si="52"/>
        <v>145189</v>
      </c>
      <c r="Y167" s="43">
        <f t="shared" si="53"/>
        <v>1.0353833192923336</v>
      </c>
      <c r="Z167" s="43">
        <f t="shared" si="54"/>
        <v>1.2290000000000001</v>
      </c>
      <c r="AA167" s="43">
        <f t="shared" si="55"/>
        <v>1.1870000000000001</v>
      </c>
      <c r="AB167" s="42">
        <f t="shared" si="56"/>
        <v>0</v>
      </c>
      <c r="AC167" s="43">
        <f t="shared" si="57"/>
        <v>0</v>
      </c>
      <c r="AD167" s="43">
        <f t="shared" si="58"/>
        <v>0</v>
      </c>
      <c r="AE167" s="43">
        <f t="shared" si="59"/>
        <v>0</v>
      </c>
      <c r="AF167" s="42">
        <f t="shared" si="60"/>
        <v>145189</v>
      </c>
      <c r="AG167" s="43">
        <f t="shared" si="61"/>
        <v>1.0353833192923336</v>
      </c>
      <c r="AH167" s="43">
        <f t="shared" si="62"/>
        <v>1.2290000000000001</v>
      </c>
      <c r="AI167" s="43">
        <f t="shared" si="63"/>
        <v>1.1870000000000001</v>
      </c>
      <c r="AJ167" s="42">
        <f t="shared" si="64"/>
        <v>0</v>
      </c>
      <c r="AK167" s="43">
        <f t="shared" si="65"/>
        <v>0</v>
      </c>
      <c r="AL167" s="43">
        <f t="shared" si="66"/>
        <v>0</v>
      </c>
      <c r="AM167" s="43">
        <f t="shared" si="67"/>
        <v>0</v>
      </c>
      <c r="AN167" s="42">
        <f t="shared" si="68"/>
        <v>0</v>
      </c>
      <c r="AO167" s="43">
        <f t="shared" si="69"/>
        <v>0</v>
      </c>
      <c r="AP167" s="43">
        <f t="shared" si="70"/>
        <v>0</v>
      </c>
      <c r="AQ167" s="43">
        <f t="shared" si="71"/>
        <v>0</v>
      </c>
    </row>
    <row r="168" spans="1:43" ht="15" customHeight="1" x14ac:dyDescent="0.25">
      <c r="A168" s="22" t="s">
        <v>30</v>
      </c>
      <c r="B168" s="22">
        <v>202</v>
      </c>
      <c r="C168" s="22" t="s">
        <v>445</v>
      </c>
      <c r="D168" s="22" t="s">
        <v>444</v>
      </c>
      <c r="E168" s="22" t="s">
        <v>446</v>
      </c>
      <c r="F168" s="22" t="s">
        <v>269</v>
      </c>
      <c r="G168" s="22" t="s">
        <v>932</v>
      </c>
      <c r="H168" s="23" t="s">
        <v>968</v>
      </c>
      <c r="I168" s="36">
        <v>109232</v>
      </c>
      <c r="J168" s="37">
        <v>0.82586644125105657</v>
      </c>
      <c r="K168" s="37">
        <v>0.97699999999999998</v>
      </c>
      <c r="L168" s="38">
        <v>1.1830000000000001</v>
      </c>
      <c r="M168" s="36">
        <v>104960</v>
      </c>
      <c r="N168" s="37">
        <v>0.81610169491525431</v>
      </c>
      <c r="O168" s="37">
        <v>0.96299999999999997</v>
      </c>
      <c r="P168" s="38">
        <v>1.18</v>
      </c>
      <c r="Q168" s="22" t="s">
        <v>818</v>
      </c>
      <c r="S168" s="38"/>
      <c r="T168" s="42">
        <f t="shared" si="49"/>
        <v>0</v>
      </c>
      <c r="U168" s="43">
        <f t="shared" si="72"/>
        <v>0</v>
      </c>
      <c r="V168" s="43">
        <f t="shared" si="50"/>
        <v>0</v>
      </c>
      <c r="W168" s="43">
        <f t="shared" si="51"/>
        <v>0</v>
      </c>
      <c r="X168" s="42">
        <f t="shared" si="52"/>
        <v>104960</v>
      </c>
      <c r="Y168" s="43">
        <f t="shared" si="53"/>
        <v>0.81610169491525431</v>
      </c>
      <c r="Z168" s="43">
        <f t="shared" si="54"/>
        <v>0.96299999999999997</v>
      </c>
      <c r="AA168" s="43">
        <f t="shared" si="55"/>
        <v>1.18</v>
      </c>
      <c r="AB168" s="42">
        <f t="shared" si="56"/>
        <v>0</v>
      </c>
      <c r="AC168" s="43">
        <f t="shared" si="57"/>
        <v>0</v>
      </c>
      <c r="AD168" s="43">
        <f t="shared" si="58"/>
        <v>0</v>
      </c>
      <c r="AE168" s="43">
        <f t="shared" si="59"/>
        <v>0</v>
      </c>
      <c r="AF168" s="42">
        <f t="shared" si="60"/>
        <v>0</v>
      </c>
      <c r="AG168" s="43">
        <f t="shared" si="61"/>
        <v>0</v>
      </c>
      <c r="AH168" s="43">
        <f t="shared" si="62"/>
        <v>0</v>
      </c>
      <c r="AI168" s="43">
        <f t="shared" si="63"/>
        <v>0</v>
      </c>
      <c r="AJ168" s="42">
        <f t="shared" si="64"/>
        <v>0</v>
      </c>
      <c r="AK168" s="43">
        <f t="shared" si="65"/>
        <v>0</v>
      </c>
      <c r="AL168" s="43">
        <f t="shared" si="66"/>
        <v>0</v>
      </c>
      <c r="AM168" s="43">
        <f t="shared" si="67"/>
        <v>0</v>
      </c>
      <c r="AN168" s="42">
        <f t="shared" si="68"/>
        <v>104960</v>
      </c>
      <c r="AO168" s="43">
        <f t="shared" si="69"/>
        <v>0.81610169491525431</v>
      </c>
      <c r="AP168" s="43">
        <f t="shared" si="70"/>
        <v>0.96299999999999997</v>
      </c>
      <c r="AQ168" s="43">
        <f t="shared" si="71"/>
        <v>1.18</v>
      </c>
    </row>
    <row r="169" spans="1:43" ht="15" customHeight="1" x14ac:dyDescent="0.25">
      <c r="A169" s="22" t="s">
        <v>74</v>
      </c>
      <c r="B169" s="22">
        <v>203</v>
      </c>
      <c r="C169" s="22" t="s">
        <v>324</v>
      </c>
      <c r="D169" s="22" t="s">
        <v>323</v>
      </c>
      <c r="E169" s="22" t="s">
        <v>320</v>
      </c>
      <c r="F169" s="22" t="s">
        <v>942</v>
      </c>
      <c r="G169" s="22" t="s">
        <v>929</v>
      </c>
      <c r="H169" s="23" t="s">
        <v>969</v>
      </c>
      <c r="I169" s="36">
        <v>1169476</v>
      </c>
      <c r="J169" s="37">
        <v>0.95652173913043492</v>
      </c>
      <c r="K169" s="37">
        <v>1.1000000000000001</v>
      </c>
      <c r="L169" s="38">
        <v>1.1499999999999999</v>
      </c>
      <c r="M169" s="36">
        <v>1037626</v>
      </c>
      <c r="N169" s="37">
        <v>0.94732297063903281</v>
      </c>
      <c r="O169" s="37">
        <v>1.097</v>
      </c>
      <c r="P169" s="38">
        <v>1.1579999999999999</v>
      </c>
      <c r="Q169" s="22" t="s">
        <v>657</v>
      </c>
      <c r="S169" s="38"/>
      <c r="T169" s="42">
        <f t="shared" si="49"/>
        <v>0</v>
      </c>
      <c r="U169" s="43">
        <f t="shared" si="72"/>
        <v>0</v>
      </c>
      <c r="V169" s="43">
        <f t="shared" si="50"/>
        <v>0</v>
      </c>
      <c r="W169" s="43">
        <f t="shared" si="51"/>
        <v>0</v>
      </c>
      <c r="X169" s="42">
        <f t="shared" si="52"/>
        <v>0</v>
      </c>
      <c r="Y169" s="43">
        <f t="shared" si="53"/>
        <v>0</v>
      </c>
      <c r="Z169" s="43">
        <f t="shared" si="54"/>
        <v>0</v>
      </c>
      <c r="AA169" s="43">
        <f t="shared" si="55"/>
        <v>0</v>
      </c>
      <c r="AB169" s="42">
        <f t="shared" si="56"/>
        <v>0</v>
      </c>
      <c r="AC169" s="43">
        <f t="shared" si="57"/>
        <v>0</v>
      </c>
      <c r="AD169" s="43">
        <f t="shared" si="58"/>
        <v>0</v>
      </c>
      <c r="AE169" s="43">
        <f t="shared" si="59"/>
        <v>0</v>
      </c>
      <c r="AF169" s="42">
        <f t="shared" si="60"/>
        <v>0</v>
      </c>
      <c r="AG169" s="43">
        <f t="shared" si="61"/>
        <v>0</v>
      </c>
      <c r="AH169" s="43">
        <f t="shared" si="62"/>
        <v>0</v>
      </c>
      <c r="AI169" s="43">
        <f t="shared" si="63"/>
        <v>0</v>
      </c>
      <c r="AJ169" s="42">
        <f t="shared" si="64"/>
        <v>0</v>
      </c>
      <c r="AK169" s="43">
        <f t="shared" si="65"/>
        <v>0</v>
      </c>
      <c r="AL169" s="43">
        <f t="shared" si="66"/>
        <v>0</v>
      </c>
      <c r="AM169" s="43">
        <f t="shared" si="67"/>
        <v>0</v>
      </c>
      <c r="AN169" s="42">
        <f t="shared" si="68"/>
        <v>0</v>
      </c>
      <c r="AO169" s="43">
        <f t="shared" si="69"/>
        <v>0</v>
      </c>
      <c r="AP169" s="43">
        <f t="shared" si="70"/>
        <v>0</v>
      </c>
      <c r="AQ169" s="43">
        <f t="shared" si="71"/>
        <v>0</v>
      </c>
    </row>
    <row r="170" spans="1:43" ht="15" customHeight="1" x14ac:dyDescent="0.25">
      <c r="A170" s="22" t="s">
        <v>9</v>
      </c>
      <c r="B170" s="22">
        <v>269</v>
      </c>
      <c r="C170" s="22" t="s">
        <v>447</v>
      </c>
      <c r="D170" s="22" t="s">
        <v>447</v>
      </c>
      <c r="E170" s="22" t="s">
        <v>448</v>
      </c>
      <c r="F170" s="22" t="s">
        <v>400</v>
      </c>
      <c r="G170" s="22" t="s">
        <v>929</v>
      </c>
      <c r="H170" s="23" t="s">
        <v>968</v>
      </c>
      <c r="I170" s="36">
        <v>1616564</v>
      </c>
      <c r="J170" s="37">
        <v>0.95851721094439546</v>
      </c>
      <c r="K170" s="37">
        <v>1.0860000000000001</v>
      </c>
      <c r="L170" s="38">
        <v>1.133</v>
      </c>
      <c r="M170" s="36">
        <v>1450468</v>
      </c>
      <c r="N170" s="37">
        <v>0.95744680851063846</v>
      </c>
      <c r="O170" s="37">
        <v>1.08</v>
      </c>
      <c r="P170" s="38">
        <v>1.1279999999999999</v>
      </c>
      <c r="Q170" s="22" t="s">
        <v>308</v>
      </c>
      <c r="S170" s="38"/>
      <c r="T170" s="42">
        <f t="shared" si="49"/>
        <v>0</v>
      </c>
      <c r="U170" s="43">
        <f t="shared" si="72"/>
        <v>0</v>
      </c>
      <c r="V170" s="43">
        <f t="shared" si="50"/>
        <v>0</v>
      </c>
      <c r="W170" s="43">
        <f t="shared" si="51"/>
        <v>0</v>
      </c>
      <c r="X170" s="42">
        <f t="shared" si="52"/>
        <v>0</v>
      </c>
      <c r="Y170" s="43">
        <f t="shared" si="53"/>
        <v>0</v>
      </c>
      <c r="Z170" s="43">
        <f t="shared" si="54"/>
        <v>0</v>
      </c>
      <c r="AA170" s="43">
        <f t="shared" si="55"/>
        <v>0</v>
      </c>
      <c r="AB170" s="42">
        <f t="shared" si="56"/>
        <v>0</v>
      </c>
      <c r="AC170" s="43">
        <f t="shared" si="57"/>
        <v>0</v>
      </c>
      <c r="AD170" s="43">
        <f t="shared" si="58"/>
        <v>0</v>
      </c>
      <c r="AE170" s="43">
        <f t="shared" si="59"/>
        <v>0</v>
      </c>
      <c r="AF170" s="42">
        <f t="shared" si="60"/>
        <v>0</v>
      </c>
      <c r="AG170" s="43">
        <f t="shared" si="61"/>
        <v>0</v>
      </c>
      <c r="AH170" s="43">
        <f t="shared" si="62"/>
        <v>0</v>
      </c>
      <c r="AI170" s="43">
        <f t="shared" si="63"/>
        <v>0</v>
      </c>
      <c r="AJ170" s="42">
        <f t="shared" si="64"/>
        <v>0</v>
      </c>
      <c r="AK170" s="43">
        <f t="shared" si="65"/>
        <v>0</v>
      </c>
      <c r="AL170" s="43">
        <f t="shared" si="66"/>
        <v>0</v>
      </c>
      <c r="AM170" s="43">
        <f t="shared" si="67"/>
        <v>0</v>
      </c>
      <c r="AN170" s="42">
        <f t="shared" si="68"/>
        <v>0</v>
      </c>
      <c r="AO170" s="43">
        <f t="shared" si="69"/>
        <v>0</v>
      </c>
      <c r="AP170" s="43">
        <f t="shared" si="70"/>
        <v>0</v>
      </c>
      <c r="AQ170" s="43">
        <f t="shared" si="71"/>
        <v>0</v>
      </c>
    </row>
    <row r="171" spans="1:43" ht="15" customHeight="1" x14ac:dyDescent="0.25">
      <c r="A171" s="22" t="s">
        <v>151</v>
      </c>
      <c r="B171" s="22">
        <v>205</v>
      </c>
      <c r="C171" s="22" t="s">
        <v>692</v>
      </c>
      <c r="D171" s="22" t="s">
        <v>691</v>
      </c>
      <c r="E171" s="22" t="s">
        <v>373</v>
      </c>
      <c r="F171" s="22" t="s">
        <v>942</v>
      </c>
      <c r="G171" s="22" t="s">
        <v>926</v>
      </c>
      <c r="H171" s="23" t="s">
        <v>969</v>
      </c>
      <c r="I171" s="36">
        <v>3746518</v>
      </c>
      <c r="J171" s="37">
        <v>0.90759075907590769</v>
      </c>
      <c r="K171" s="37">
        <v>1.1000000000000001</v>
      </c>
      <c r="L171" s="38">
        <v>1.212</v>
      </c>
      <c r="M171" s="36">
        <v>3445780</v>
      </c>
      <c r="N171" s="37">
        <v>0.89025389025389012</v>
      </c>
      <c r="O171" s="37">
        <v>1.087</v>
      </c>
      <c r="P171" s="38">
        <v>1.2210000000000001</v>
      </c>
      <c r="Q171" s="22" t="s">
        <v>664</v>
      </c>
      <c r="S171" s="38"/>
      <c r="T171" s="42">
        <f t="shared" si="49"/>
        <v>0</v>
      </c>
      <c r="U171" s="43">
        <f t="shared" si="72"/>
        <v>0</v>
      </c>
      <c r="V171" s="43">
        <f t="shared" si="50"/>
        <v>0</v>
      </c>
      <c r="W171" s="43">
        <f t="shared" si="51"/>
        <v>0</v>
      </c>
      <c r="X171" s="42">
        <f t="shared" si="52"/>
        <v>0</v>
      </c>
      <c r="Y171" s="43">
        <f t="shared" si="53"/>
        <v>0</v>
      </c>
      <c r="Z171" s="43">
        <f t="shared" si="54"/>
        <v>0</v>
      </c>
      <c r="AA171" s="43">
        <f t="shared" si="55"/>
        <v>0</v>
      </c>
      <c r="AB171" s="42">
        <f t="shared" si="56"/>
        <v>0</v>
      </c>
      <c r="AC171" s="43">
        <f t="shared" si="57"/>
        <v>0</v>
      </c>
      <c r="AD171" s="43">
        <f t="shared" si="58"/>
        <v>0</v>
      </c>
      <c r="AE171" s="43">
        <f t="shared" si="59"/>
        <v>0</v>
      </c>
      <c r="AF171" s="42">
        <f t="shared" si="60"/>
        <v>0</v>
      </c>
      <c r="AG171" s="43">
        <f t="shared" si="61"/>
        <v>0</v>
      </c>
      <c r="AH171" s="43">
        <f t="shared" si="62"/>
        <v>0</v>
      </c>
      <c r="AI171" s="43">
        <f t="shared" si="63"/>
        <v>0</v>
      </c>
      <c r="AJ171" s="42">
        <f t="shared" si="64"/>
        <v>0</v>
      </c>
      <c r="AK171" s="43">
        <f t="shared" si="65"/>
        <v>0</v>
      </c>
      <c r="AL171" s="43">
        <f t="shared" si="66"/>
        <v>0</v>
      </c>
      <c r="AM171" s="43">
        <f t="shared" si="67"/>
        <v>0</v>
      </c>
      <c r="AN171" s="42">
        <f t="shared" si="68"/>
        <v>0</v>
      </c>
      <c r="AO171" s="43">
        <f t="shared" si="69"/>
        <v>0</v>
      </c>
      <c r="AP171" s="43">
        <f t="shared" si="70"/>
        <v>0</v>
      </c>
      <c r="AQ171" s="43">
        <f t="shared" si="71"/>
        <v>0</v>
      </c>
    </row>
    <row r="172" spans="1:43" ht="15" customHeight="1" x14ac:dyDescent="0.25">
      <c r="A172" s="22" t="s">
        <v>200</v>
      </c>
      <c r="B172" s="22">
        <v>207</v>
      </c>
      <c r="C172" s="22" t="s">
        <v>452</v>
      </c>
      <c r="D172" s="22" t="s">
        <v>451</v>
      </c>
      <c r="E172" s="22" t="s">
        <v>453</v>
      </c>
      <c r="F172" s="22" t="s">
        <v>269</v>
      </c>
      <c r="G172" s="22" t="s">
        <v>929</v>
      </c>
      <c r="H172" s="23" t="s">
        <v>968</v>
      </c>
      <c r="I172" s="36">
        <v>56506</v>
      </c>
      <c r="J172" s="37">
        <v>0.9703947368421052</v>
      </c>
      <c r="K172" s="37">
        <v>1.18</v>
      </c>
      <c r="L172" s="38">
        <v>1.216</v>
      </c>
      <c r="M172" s="36">
        <v>50032</v>
      </c>
      <c r="N172" s="37">
        <v>0.91799363057324845</v>
      </c>
      <c r="O172" s="37">
        <v>1.153</v>
      </c>
      <c r="P172" s="38">
        <v>1.256</v>
      </c>
      <c r="Q172" s="22" t="s">
        <v>664</v>
      </c>
      <c r="S172" s="38"/>
      <c r="T172" s="42">
        <f t="shared" si="49"/>
        <v>50032</v>
      </c>
      <c r="U172" s="43">
        <f t="shared" si="72"/>
        <v>0.91799363057324845</v>
      </c>
      <c r="V172" s="43">
        <f t="shared" si="50"/>
        <v>1.153</v>
      </c>
      <c r="W172" s="43">
        <f t="shared" si="51"/>
        <v>1.256</v>
      </c>
      <c r="X172" s="42">
        <f t="shared" si="52"/>
        <v>50032</v>
      </c>
      <c r="Y172" s="43">
        <f t="shared" si="53"/>
        <v>0.91799363057324845</v>
      </c>
      <c r="Z172" s="43">
        <f t="shared" si="54"/>
        <v>1.153</v>
      </c>
      <c r="AA172" s="43">
        <f t="shared" si="55"/>
        <v>1.256</v>
      </c>
      <c r="AB172" s="42">
        <f t="shared" si="56"/>
        <v>0</v>
      </c>
      <c r="AC172" s="43">
        <f t="shared" si="57"/>
        <v>0</v>
      </c>
      <c r="AD172" s="43">
        <f t="shared" si="58"/>
        <v>0</v>
      </c>
      <c r="AE172" s="43">
        <f t="shared" si="59"/>
        <v>0</v>
      </c>
      <c r="AF172" s="42">
        <f t="shared" si="60"/>
        <v>0</v>
      </c>
      <c r="AG172" s="43">
        <f t="shared" si="61"/>
        <v>0</v>
      </c>
      <c r="AH172" s="43">
        <f t="shared" si="62"/>
        <v>0</v>
      </c>
      <c r="AI172" s="43">
        <f t="shared" si="63"/>
        <v>0</v>
      </c>
      <c r="AJ172" s="42">
        <f t="shared" si="64"/>
        <v>50032</v>
      </c>
      <c r="AK172" s="43">
        <f t="shared" si="65"/>
        <v>0.91799363057324845</v>
      </c>
      <c r="AL172" s="43">
        <f t="shared" si="66"/>
        <v>1.153</v>
      </c>
      <c r="AM172" s="43">
        <f t="shared" si="67"/>
        <v>1.256</v>
      </c>
      <c r="AN172" s="42">
        <f t="shared" si="68"/>
        <v>50032</v>
      </c>
      <c r="AO172" s="43">
        <f t="shared" si="69"/>
        <v>0.91799363057324845</v>
      </c>
      <c r="AP172" s="43">
        <f t="shared" si="70"/>
        <v>1.153</v>
      </c>
      <c r="AQ172" s="43">
        <f t="shared" si="71"/>
        <v>1.256</v>
      </c>
    </row>
    <row r="173" spans="1:43" ht="15" customHeight="1" x14ac:dyDescent="0.25">
      <c r="A173" s="22" t="s">
        <v>116</v>
      </c>
      <c r="B173" s="22">
        <v>208</v>
      </c>
      <c r="C173" s="22" t="s">
        <v>698</v>
      </c>
      <c r="D173" s="22" t="s">
        <v>697</v>
      </c>
      <c r="E173" s="22" t="s">
        <v>699</v>
      </c>
      <c r="F173" s="22" t="s">
        <v>269</v>
      </c>
      <c r="G173" s="22" t="s">
        <v>929</v>
      </c>
      <c r="H173" s="23" t="s">
        <v>968</v>
      </c>
      <c r="I173" s="36">
        <v>842579</v>
      </c>
      <c r="J173" s="37">
        <v>0.95936981757877282</v>
      </c>
      <c r="K173" s="37">
        <v>1.157</v>
      </c>
      <c r="L173" s="38">
        <v>1.206</v>
      </c>
      <c r="M173" s="36">
        <v>773689</v>
      </c>
      <c r="N173" s="37">
        <v>0.96147403685092125</v>
      </c>
      <c r="O173" s="37">
        <v>1.1479999999999999</v>
      </c>
      <c r="P173" s="38">
        <v>1.194</v>
      </c>
      <c r="Q173" s="22" t="s">
        <v>360</v>
      </c>
      <c r="S173" s="38"/>
      <c r="T173" s="42">
        <f t="shared" si="49"/>
        <v>773689</v>
      </c>
      <c r="U173" s="43">
        <f t="shared" si="72"/>
        <v>0.96147403685092125</v>
      </c>
      <c r="V173" s="43">
        <f t="shared" si="50"/>
        <v>1.1479999999999999</v>
      </c>
      <c r="W173" s="43">
        <f t="shared" si="51"/>
        <v>1.194</v>
      </c>
      <c r="X173" s="42">
        <f t="shared" si="52"/>
        <v>773689</v>
      </c>
      <c r="Y173" s="43">
        <f t="shared" si="53"/>
        <v>0.96147403685092125</v>
      </c>
      <c r="Z173" s="43">
        <f t="shared" si="54"/>
        <v>1.1479999999999999</v>
      </c>
      <c r="AA173" s="43">
        <f t="shared" si="55"/>
        <v>1.194</v>
      </c>
      <c r="AB173" s="42">
        <f t="shared" si="56"/>
        <v>0</v>
      </c>
      <c r="AC173" s="43">
        <f t="shared" si="57"/>
        <v>0</v>
      </c>
      <c r="AD173" s="43">
        <f t="shared" si="58"/>
        <v>0</v>
      </c>
      <c r="AE173" s="43">
        <f t="shared" si="59"/>
        <v>0</v>
      </c>
      <c r="AF173" s="42">
        <f t="shared" si="60"/>
        <v>0</v>
      </c>
      <c r="AG173" s="43">
        <f t="shared" si="61"/>
        <v>0</v>
      </c>
      <c r="AH173" s="43">
        <f t="shared" si="62"/>
        <v>0</v>
      </c>
      <c r="AI173" s="43">
        <f t="shared" si="63"/>
        <v>0</v>
      </c>
      <c r="AJ173" s="42">
        <f t="shared" si="64"/>
        <v>773689</v>
      </c>
      <c r="AK173" s="43">
        <f t="shared" si="65"/>
        <v>0.96147403685092125</v>
      </c>
      <c r="AL173" s="43">
        <f t="shared" si="66"/>
        <v>1.1479999999999999</v>
      </c>
      <c r="AM173" s="43">
        <f t="shared" si="67"/>
        <v>1.194</v>
      </c>
      <c r="AN173" s="42">
        <f t="shared" si="68"/>
        <v>773689</v>
      </c>
      <c r="AO173" s="43">
        <f t="shared" si="69"/>
        <v>0.96147403685092125</v>
      </c>
      <c r="AP173" s="43">
        <f t="shared" si="70"/>
        <v>1.1479999999999999</v>
      </c>
      <c r="AQ173" s="43">
        <f t="shared" si="71"/>
        <v>1.194</v>
      </c>
    </row>
    <row r="174" spans="1:43" ht="15" customHeight="1" x14ac:dyDescent="0.25">
      <c r="A174" s="22" t="s">
        <v>164</v>
      </c>
      <c r="B174" s="22">
        <v>209</v>
      </c>
      <c r="C174" s="22" t="s">
        <v>701</v>
      </c>
      <c r="D174" s="22" t="s">
        <v>700</v>
      </c>
      <c r="E174" s="22" t="s">
        <v>276</v>
      </c>
      <c r="F174" s="22" t="s">
        <v>269</v>
      </c>
      <c r="G174" s="22" t="s">
        <v>929</v>
      </c>
      <c r="H174" s="23" t="s">
        <v>968</v>
      </c>
      <c r="I174" s="36">
        <v>103655</v>
      </c>
      <c r="J174" s="37" t="s">
        <v>980</v>
      </c>
      <c r="K174" s="37">
        <v>0</v>
      </c>
      <c r="L174" s="38">
        <v>0</v>
      </c>
      <c r="M174" s="36">
        <v>104704</v>
      </c>
      <c r="N174" s="37" t="s">
        <v>980</v>
      </c>
      <c r="O174" s="37">
        <v>0</v>
      </c>
      <c r="P174" s="38">
        <v>0</v>
      </c>
      <c r="Q174" s="22" t="s">
        <v>267</v>
      </c>
      <c r="S174" s="38"/>
      <c r="T174" s="42">
        <f t="shared" si="49"/>
        <v>104704</v>
      </c>
      <c r="U174" s="43" t="str">
        <f t="shared" si="72"/>
        <v/>
      </c>
      <c r="V174" s="43">
        <f t="shared" si="50"/>
        <v>0</v>
      </c>
      <c r="W174" s="43">
        <f t="shared" si="51"/>
        <v>0</v>
      </c>
      <c r="X174" s="42">
        <f t="shared" si="52"/>
        <v>104704</v>
      </c>
      <c r="Y174" s="43" t="str">
        <f t="shared" si="53"/>
        <v/>
      </c>
      <c r="Z174" s="43">
        <f t="shared" si="54"/>
        <v>0</v>
      </c>
      <c r="AA174" s="43">
        <f t="shared" si="55"/>
        <v>0</v>
      </c>
      <c r="AB174" s="42">
        <f t="shared" si="56"/>
        <v>104704</v>
      </c>
      <c r="AC174" s="43" t="str">
        <f t="shared" si="57"/>
        <v/>
      </c>
      <c r="AD174" s="43">
        <f t="shared" si="58"/>
        <v>0</v>
      </c>
      <c r="AE174" s="43">
        <f t="shared" si="59"/>
        <v>0</v>
      </c>
      <c r="AF174" s="42">
        <f t="shared" si="60"/>
        <v>104704</v>
      </c>
      <c r="AG174" s="43" t="str">
        <f t="shared" si="61"/>
        <v/>
      </c>
      <c r="AH174" s="43">
        <f t="shared" si="62"/>
        <v>0</v>
      </c>
      <c r="AI174" s="43">
        <f t="shared" si="63"/>
        <v>0</v>
      </c>
      <c r="AJ174" s="42">
        <f t="shared" si="64"/>
        <v>0</v>
      </c>
      <c r="AK174" s="43">
        <f t="shared" si="65"/>
        <v>0</v>
      </c>
      <c r="AL174" s="43">
        <f t="shared" si="66"/>
        <v>0</v>
      </c>
      <c r="AM174" s="43">
        <f t="shared" si="67"/>
        <v>0</v>
      </c>
      <c r="AN174" s="42">
        <f t="shared" si="68"/>
        <v>0</v>
      </c>
      <c r="AO174" s="43">
        <f t="shared" si="69"/>
        <v>0</v>
      </c>
      <c r="AP174" s="43">
        <f t="shared" si="70"/>
        <v>0</v>
      </c>
      <c r="AQ174" s="43">
        <f t="shared" si="71"/>
        <v>0</v>
      </c>
    </row>
    <row r="175" spans="1:43" ht="15" customHeight="1" x14ac:dyDescent="0.25">
      <c r="A175" s="22" t="s">
        <v>165</v>
      </c>
      <c r="B175" s="22">
        <v>210</v>
      </c>
      <c r="C175" s="22" t="s">
        <v>313</v>
      </c>
      <c r="D175" s="22" t="s">
        <v>312</v>
      </c>
      <c r="E175" s="22" t="s">
        <v>314</v>
      </c>
      <c r="F175" s="22" t="s">
        <v>942</v>
      </c>
      <c r="G175" s="22" t="s">
        <v>926</v>
      </c>
      <c r="H175" s="23" t="s">
        <v>969</v>
      </c>
      <c r="I175" s="36">
        <v>1272815</v>
      </c>
      <c r="J175" s="37">
        <v>0.89605157131345692</v>
      </c>
      <c r="K175" s="37">
        <v>1.1120000000000001</v>
      </c>
      <c r="L175" s="38">
        <v>1.2410000000000001</v>
      </c>
      <c r="M175" s="36">
        <v>1190086</v>
      </c>
      <c r="N175" s="37">
        <v>0.86783439490445868</v>
      </c>
      <c r="O175" s="37">
        <v>1.0900000000000001</v>
      </c>
      <c r="P175" s="38">
        <v>1.256</v>
      </c>
      <c r="Q175" s="22" t="s">
        <v>310</v>
      </c>
      <c r="S175" s="38"/>
      <c r="T175" s="42">
        <f t="shared" si="49"/>
        <v>0</v>
      </c>
      <c r="U175" s="43">
        <f t="shared" si="72"/>
        <v>0</v>
      </c>
      <c r="V175" s="43">
        <f t="shared" si="50"/>
        <v>0</v>
      </c>
      <c r="W175" s="43">
        <f t="shared" si="51"/>
        <v>0</v>
      </c>
      <c r="X175" s="42">
        <f t="shared" si="52"/>
        <v>0</v>
      </c>
      <c r="Y175" s="43">
        <f t="shared" si="53"/>
        <v>0</v>
      </c>
      <c r="Z175" s="43">
        <f t="shared" si="54"/>
        <v>0</v>
      </c>
      <c r="AA175" s="43">
        <f t="shared" si="55"/>
        <v>0</v>
      </c>
      <c r="AB175" s="42">
        <f t="shared" si="56"/>
        <v>0</v>
      </c>
      <c r="AC175" s="43">
        <f t="shared" si="57"/>
        <v>0</v>
      </c>
      <c r="AD175" s="43">
        <f t="shared" si="58"/>
        <v>0</v>
      </c>
      <c r="AE175" s="43">
        <f t="shared" si="59"/>
        <v>0</v>
      </c>
      <c r="AF175" s="42">
        <f t="shared" si="60"/>
        <v>0</v>
      </c>
      <c r="AG175" s="43">
        <f t="shared" si="61"/>
        <v>0</v>
      </c>
      <c r="AH175" s="43">
        <f t="shared" si="62"/>
        <v>0</v>
      </c>
      <c r="AI175" s="43">
        <f t="shared" si="63"/>
        <v>0</v>
      </c>
      <c r="AJ175" s="42">
        <f t="shared" si="64"/>
        <v>0</v>
      </c>
      <c r="AK175" s="43">
        <f t="shared" si="65"/>
        <v>0</v>
      </c>
      <c r="AL175" s="43">
        <f t="shared" si="66"/>
        <v>0</v>
      </c>
      <c r="AM175" s="43">
        <f t="shared" si="67"/>
        <v>0</v>
      </c>
      <c r="AN175" s="42">
        <f t="shared" si="68"/>
        <v>0</v>
      </c>
      <c r="AO175" s="43">
        <f t="shared" si="69"/>
        <v>0</v>
      </c>
      <c r="AP175" s="43">
        <f t="shared" si="70"/>
        <v>0</v>
      </c>
      <c r="AQ175" s="43">
        <f t="shared" si="71"/>
        <v>0</v>
      </c>
    </row>
    <row r="176" spans="1:43" ht="15" customHeight="1" x14ac:dyDescent="0.25">
      <c r="A176" s="22" t="s">
        <v>255</v>
      </c>
      <c r="B176" s="22">
        <v>214</v>
      </c>
      <c r="C176" s="22" t="s">
        <v>703</v>
      </c>
      <c r="D176" s="22" t="s">
        <v>702</v>
      </c>
      <c r="E176" s="22" t="s">
        <v>531</v>
      </c>
      <c r="F176" s="22" t="s">
        <v>269</v>
      </c>
      <c r="G176" s="22" t="s">
        <v>926</v>
      </c>
      <c r="H176" s="23" t="s">
        <v>968</v>
      </c>
      <c r="I176" s="36">
        <v>173734</v>
      </c>
      <c r="J176" s="37">
        <v>0.85925349922239502</v>
      </c>
      <c r="K176" s="37">
        <v>1.105</v>
      </c>
      <c r="L176" s="38">
        <v>1.286</v>
      </c>
      <c r="M176" s="36">
        <v>161416</v>
      </c>
      <c r="N176" s="37">
        <v>0.80029154518950441</v>
      </c>
      <c r="O176" s="37">
        <v>1.0980000000000001</v>
      </c>
      <c r="P176" s="38">
        <v>1.3720000000000001</v>
      </c>
      <c r="Q176" s="22" t="s">
        <v>586</v>
      </c>
      <c r="S176" s="38"/>
      <c r="T176" s="42">
        <f t="shared" si="49"/>
        <v>0</v>
      </c>
      <c r="U176" s="43">
        <f t="shared" si="72"/>
        <v>0</v>
      </c>
      <c r="V176" s="43">
        <f t="shared" si="50"/>
        <v>0</v>
      </c>
      <c r="W176" s="43">
        <f t="shared" si="51"/>
        <v>0</v>
      </c>
      <c r="X176" s="42">
        <f t="shared" si="52"/>
        <v>161416</v>
      </c>
      <c r="Y176" s="43">
        <f t="shared" si="53"/>
        <v>0.80029154518950441</v>
      </c>
      <c r="Z176" s="43">
        <f t="shared" si="54"/>
        <v>1.0980000000000001</v>
      </c>
      <c r="AA176" s="43">
        <f t="shared" si="55"/>
        <v>1.3720000000000001</v>
      </c>
      <c r="AB176" s="42">
        <f t="shared" si="56"/>
        <v>0</v>
      </c>
      <c r="AC176" s="43">
        <f t="shared" si="57"/>
        <v>0</v>
      </c>
      <c r="AD176" s="43">
        <f t="shared" si="58"/>
        <v>0</v>
      </c>
      <c r="AE176" s="43">
        <f t="shared" si="59"/>
        <v>0</v>
      </c>
      <c r="AF176" s="42">
        <f t="shared" si="60"/>
        <v>0</v>
      </c>
      <c r="AG176" s="43">
        <f t="shared" si="61"/>
        <v>0</v>
      </c>
      <c r="AH176" s="43">
        <f t="shared" si="62"/>
        <v>0</v>
      </c>
      <c r="AI176" s="43">
        <f t="shared" si="63"/>
        <v>0</v>
      </c>
      <c r="AJ176" s="42">
        <f t="shared" si="64"/>
        <v>0</v>
      </c>
      <c r="AK176" s="43">
        <f t="shared" si="65"/>
        <v>0</v>
      </c>
      <c r="AL176" s="43">
        <f t="shared" si="66"/>
        <v>0</v>
      </c>
      <c r="AM176" s="43">
        <f t="shared" si="67"/>
        <v>0</v>
      </c>
      <c r="AN176" s="42">
        <f t="shared" si="68"/>
        <v>161416</v>
      </c>
      <c r="AO176" s="43">
        <f t="shared" si="69"/>
        <v>0.80029154518950441</v>
      </c>
      <c r="AP176" s="43">
        <f t="shared" si="70"/>
        <v>1.0980000000000001</v>
      </c>
      <c r="AQ176" s="43">
        <f t="shared" si="71"/>
        <v>1.3720000000000001</v>
      </c>
    </row>
    <row r="177" spans="1:43" ht="15" customHeight="1" x14ac:dyDescent="0.25">
      <c r="A177" s="22" t="s">
        <v>201</v>
      </c>
      <c r="B177" s="22">
        <v>215</v>
      </c>
      <c r="C177" s="22" t="s">
        <v>705</v>
      </c>
      <c r="D177" s="22" t="s">
        <v>704</v>
      </c>
      <c r="E177" s="22" t="s">
        <v>706</v>
      </c>
      <c r="F177" s="22" t="s">
        <v>269</v>
      </c>
      <c r="G177" s="22" t="s">
        <v>926</v>
      </c>
      <c r="H177" s="23" t="s">
        <v>968</v>
      </c>
      <c r="I177" s="36">
        <v>252903</v>
      </c>
      <c r="J177" s="37">
        <v>1.0620370370370369</v>
      </c>
      <c r="K177" s="37">
        <v>1.147</v>
      </c>
      <c r="L177" s="38">
        <v>1.08</v>
      </c>
      <c r="M177" s="36">
        <v>220033</v>
      </c>
      <c r="N177" s="37">
        <v>1.0026737967914439</v>
      </c>
      <c r="O177" s="37">
        <v>1.125</v>
      </c>
      <c r="P177" s="38">
        <v>1.1220000000000001</v>
      </c>
      <c r="Q177" s="22" t="s">
        <v>666</v>
      </c>
      <c r="S177" s="38"/>
      <c r="T177" s="42">
        <f t="shared" si="49"/>
        <v>0</v>
      </c>
      <c r="U177" s="43">
        <f t="shared" si="72"/>
        <v>0</v>
      </c>
      <c r="V177" s="43">
        <f t="shared" si="50"/>
        <v>0</v>
      </c>
      <c r="W177" s="43">
        <f t="shared" si="51"/>
        <v>0</v>
      </c>
      <c r="X177" s="42">
        <f t="shared" si="52"/>
        <v>220033</v>
      </c>
      <c r="Y177" s="43">
        <f t="shared" si="53"/>
        <v>1.0026737967914439</v>
      </c>
      <c r="Z177" s="43">
        <f t="shared" si="54"/>
        <v>1.125</v>
      </c>
      <c r="AA177" s="43">
        <f t="shared" si="55"/>
        <v>1.1220000000000001</v>
      </c>
      <c r="AB177" s="42">
        <f t="shared" si="56"/>
        <v>0</v>
      </c>
      <c r="AC177" s="43">
        <f t="shared" si="57"/>
        <v>0</v>
      </c>
      <c r="AD177" s="43">
        <f t="shared" si="58"/>
        <v>0</v>
      </c>
      <c r="AE177" s="43">
        <f t="shared" si="59"/>
        <v>0</v>
      </c>
      <c r="AF177" s="42">
        <f t="shared" si="60"/>
        <v>220033</v>
      </c>
      <c r="AG177" s="43">
        <f t="shared" si="61"/>
        <v>1.0026737967914439</v>
      </c>
      <c r="AH177" s="43">
        <f t="shared" si="62"/>
        <v>1.125</v>
      </c>
      <c r="AI177" s="43">
        <f t="shared" si="63"/>
        <v>1.1220000000000001</v>
      </c>
      <c r="AJ177" s="42">
        <f t="shared" si="64"/>
        <v>0</v>
      </c>
      <c r="AK177" s="43">
        <f t="shared" si="65"/>
        <v>0</v>
      </c>
      <c r="AL177" s="43">
        <f t="shared" si="66"/>
        <v>0</v>
      </c>
      <c r="AM177" s="43">
        <f t="shared" si="67"/>
        <v>0</v>
      </c>
      <c r="AN177" s="42">
        <f t="shared" si="68"/>
        <v>0</v>
      </c>
      <c r="AO177" s="43">
        <f t="shared" si="69"/>
        <v>0</v>
      </c>
      <c r="AP177" s="43">
        <f t="shared" si="70"/>
        <v>0</v>
      </c>
      <c r="AQ177" s="43">
        <f t="shared" si="71"/>
        <v>0</v>
      </c>
    </row>
    <row r="178" spans="1:43" ht="15" customHeight="1" x14ac:dyDescent="0.25">
      <c r="A178" s="22" t="s">
        <v>193</v>
      </c>
      <c r="B178" s="22">
        <v>216</v>
      </c>
      <c r="C178" s="22" t="s">
        <v>849</v>
      </c>
      <c r="D178" s="22" t="s">
        <v>848</v>
      </c>
      <c r="E178" s="22" t="s">
        <v>314</v>
      </c>
      <c r="F178" s="22" t="s">
        <v>942</v>
      </c>
      <c r="G178" s="22" t="s">
        <v>929</v>
      </c>
      <c r="H178" s="23" t="s">
        <v>969</v>
      </c>
      <c r="I178" s="36">
        <v>967034</v>
      </c>
      <c r="J178" s="37">
        <v>2.1533396048918161</v>
      </c>
      <c r="K178" s="37">
        <v>2.2890000000000001</v>
      </c>
      <c r="L178" s="38">
        <v>1.0629999999999999</v>
      </c>
      <c r="M178" s="36">
        <v>961485</v>
      </c>
      <c r="N178" s="37">
        <v>1.9772079772079771</v>
      </c>
      <c r="O178" s="37">
        <v>2.0819999999999999</v>
      </c>
      <c r="P178" s="38">
        <v>1.0529999999999999</v>
      </c>
      <c r="Q178" s="22" t="s">
        <v>344</v>
      </c>
      <c r="S178" s="38"/>
      <c r="T178" s="42">
        <f t="shared" si="49"/>
        <v>0</v>
      </c>
      <c r="U178" s="43">
        <f t="shared" si="72"/>
        <v>0</v>
      </c>
      <c r="V178" s="43">
        <f t="shared" si="50"/>
        <v>0</v>
      </c>
      <c r="W178" s="43">
        <f t="shared" si="51"/>
        <v>0</v>
      </c>
      <c r="X178" s="42">
        <f t="shared" si="52"/>
        <v>0</v>
      </c>
      <c r="Y178" s="43">
        <f t="shared" si="53"/>
        <v>0</v>
      </c>
      <c r="Z178" s="43">
        <f t="shared" si="54"/>
        <v>0</v>
      </c>
      <c r="AA178" s="43">
        <f t="shared" si="55"/>
        <v>0</v>
      </c>
      <c r="AB178" s="42">
        <f t="shared" si="56"/>
        <v>0</v>
      </c>
      <c r="AC178" s="43">
        <f t="shared" si="57"/>
        <v>0</v>
      </c>
      <c r="AD178" s="43">
        <f t="shared" si="58"/>
        <v>0</v>
      </c>
      <c r="AE178" s="43">
        <f t="shared" si="59"/>
        <v>0</v>
      </c>
      <c r="AF178" s="42">
        <f t="shared" si="60"/>
        <v>0</v>
      </c>
      <c r="AG178" s="43">
        <f t="shared" si="61"/>
        <v>0</v>
      </c>
      <c r="AH178" s="43">
        <f t="shared" si="62"/>
        <v>0</v>
      </c>
      <c r="AI178" s="43">
        <f t="shared" si="63"/>
        <v>0</v>
      </c>
      <c r="AJ178" s="42">
        <f t="shared" si="64"/>
        <v>0</v>
      </c>
      <c r="AK178" s="43">
        <f t="shared" si="65"/>
        <v>0</v>
      </c>
      <c r="AL178" s="43">
        <f t="shared" si="66"/>
        <v>0</v>
      </c>
      <c r="AM178" s="43">
        <f t="shared" si="67"/>
        <v>0</v>
      </c>
      <c r="AN178" s="42">
        <f t="shared" si="68"/>
        <v>0</v>
      </c>
      <c r="AO178" s="43">
        <f t="shared" si="69"/>
        <v>0</v>
      </c>
      <c r="AP178" s="43">
        <f t="shared" si="70"/>
        <v>0</v>
      </c>
      <c r="AQ178" s="43">
        <f t="shared" si="71"/>
        <v>0</v>
      </c>
    </row>
    <row r="179" spans="1:43" ht="15" customHeight="1" x14ac:dyDescent="0.25">
      <c r="A179" s="22" t="s">
        <v>243</v>
      </c>
      <c r="B179" s="22">
        <v>18</v>
      </c>
      <c r="C179" s="22" t="s">
        <v>881</v>
      </c>
      <c r="D179" s="22" t="s">
        <v>880</v>
      </c>
      <c r="E179" s="22" t="s">
        <v>299</v>
      </c>
      <c r="F179" s="22" t="s">
        <v>269</v>
      </c>
      <c r="G179" s="22" t="s">
        <v>926</v>
      </c>
      <c r="H179" s="23" t="s">
        <v>968</v>
      </c>
      <c r="I179" s="36">
        <v>1112194</v>
      </c>
      <c r="J179" s="37">
        <v>0.93811074918566772</v>
      </c>
      <c r="K179" s="37">
        <v>1.1519999999999999</v>
      </c>
      <c r="L179" s="38">
        <v>1.228</v>
      </c>
      <c r="M179" s="36">
        <v>1008979</v>
      </c>
      <c r="N179" s="37">
        <v>0.91928974979822431</v>
      </c>
      <c r="O179" s="37">
        <v>1.139</v>
      </c>
      <c r="P179" s="38">
        <v>1.2390000000000001</v>
      </c>
      <c r="Q179" s="22" t="s">
        <v>384</v>
      </c>
      <c r="S179" s="38"/>
      <c r="T179" s="42">
        <f t="shared" si="49"/>
        <v>0</v>
      </c>
      <c r="U179" s="43">
        <f t="shared" si="72"/>
        <v>0</v>
      </c>
      <c r="V179" s="43">
        <f t="shared" si="50"/>
        <v>0</v>
      </c>
      <c r="W179" s="43">
        <f t="shared" si="51"/>
        <v>0</v>
      </c>
      <c r="X179" s="42">
        <f t="shared" si="52"/>
        <v>1008979</v>
      </c>
      <c r="Y179" s="43">
        <f t="shared" si="53"/>
        <v>0.91928974979822431</v>
      </c>
      <c r="Z179" s="43">
        <f t="shared" si="54"/>
        <v>1.139</v>
      </c>
      <c r="AA179" s="43">
        <f t="shared" si="55"/>
        <v>1.2390000000000001</v>
      </c>
      <c r="AB179" s="42">
        <f t="shared" si="56"/>
        <v>0</v>
      </c>
      <c r="AC179" s="43">
        <f t="shared" si="57"/>
        <v>0</v>
      </c>
      <c r="AD179" s="43">
        <f t="shared" si="58"/>
        <v>0</v>
      </c>
      <c r="AE179" s="43">
        <f t="shared" si="59"/>
        <v>0</v>
      </c>
      <c r="AF179" s="42">
        <f t="shared" si="60"/>
        <v>0</v>
      </c>
      <c r="AG179" s="43">
        <f t="shared" si="61"/>
        <v>0</v>
      </c>
      <c r="AH179" s="43">
        <f t="shared" si="62"/>
        <v>0</v>
      </c>
      <c r="AI179" s="43">
        <f t="shared" si="63"/>
        <v>0</v>
      </c>
      <c r="AJ179" s="42">
        <f t="shared" si="64"/>
        <v>0</v>
      </c>
      <c r="AK179" s="43">
        <f t="shared" si="65"/>
        <v>0</v>
      </c>
      <c r="AL179" s="43">
        <f t="shared" si="66"/>
        <v>0</v>
      </c>
      <c r="AM179" s="43">
        <f t="shared" si="67"/>
        <v>0</v>
      </c>
      <c r="AN179" s="42">
        <f t="shared" si="68"/>
        <v>1008979</v>
      </c>
      <c r="AO179" s="43">
        <f t="shared" si="69"/>
        <v>0.91928974979822431</v>
      </c>
      <c r="AP179" s="43">
        <f t="shared" si="70"/>
        <v>1.139</v>
      </c>
      <c r="AQ179" s="43">
        <f t="shared" si="71"/>
        <v>1.2390000000000001</v>
      </c>
    </row>
    <row r="180" spans="1:43" ht="15" customHeight="1" x14ac:dyDescent="0.25">
      <c r="A180" s="22" t="s">
        <v>18</v>
      </c>
      <c r="B180" s="22">
        <v>219</v>
      </c>
      <c r="C180" s="22" t="s">
        <v>885</v>
      </c>
      <c r="D180" s="22" t="s">
        <v>884</v>
      </c>
      <c r="E180" s="22" t="s">
        <v>886</v>
      </c>
      <c r="F180" s="22" t="s">
        <v>269</v>
      </c>
      <c r="G180" s="22" t="s">
        <v>926</v>
      </c>
      <c r="H180" s="23" t="s">
        <v>968</v>
      </c>
      <c r="I180" s="36">
        <v>20102941</v>
      </c>
      <c r="J180" s="37">
        <v>0.98020654044750433</v>
      </c>
      <c r="K180" s="37">
        <v>1.139</v>
      </c>
      <c r="L180" s="38">
        <v>1.1619999999999999</v>
      </c>
      <c r="M180" s="36">
        <v>18192896</v>
      </c>
      <c r="N180" s="37">
        <v>0.97598627787307035</v>
      </c>
      <c r="O180" s="37">
        <v>1.1379999999999999</v>
      </c>
      <c r="P180" s="38">
        <v>1.1659999999999999</v>
      </c>
      <c r="Q180" s="22" t="s">
        <v>669</v>
      </c>
      <c r="S180" s="38"/>
      <c r="T180" s="42">
        <f t="shared" si="49"/>
        <v>0</v>
      </c>
      <c r="U180" s="43">
        <f t="shared" si="72"/>
        <v>0</v>
      </c>
      <c r="V180" s="43">
        <f t="shared" si="50"/>
        <v>0</v>
      </c>
      <c r="W180" s="43">
        <f t="shared" si="51"/>
        <v>0</v>
      </c>
      <c r="X180" s="42">
        <f t="shared" si="52"/>
        <v>18192896</v>
      </c>
      <c r="Y180" s="43">
        <f t="shared" si="53"/>
        <v>0.97598627787307035</v>
      </c>
      <c r="Z180" s="43">
        <f t="shared" si="54"/>
        <v>1.1379999999999999</v>
      </c>
      <c r="AA180" s="43">
        <f t="shared" si="55"/>
        <v>1.1659999999999999</v>
      </c>
      <c r="AB180" s="42">
        <f t="shared" si="56"/>
        <v>0</v>
      </c>
      <c r="AC180" s="43">
        <f t="shared" si="57"/>
        <v>0</v>
      </c>
      <c r="AD180" s="43">
        <f t="shared" si="58"/>
        <v>0</v>
      </c>
      <c r="AE180" s="43">
        <f t="shared" si="59"/>
        <v>0</v>
      </c>
      <c r="AF180" s="42">
        <f t="shared" si="60"/>
        <v>0</v>
      </c>
      <c r="AG180" s="43">
        <f t="shared" si="61"/>
        <v>0</v>
      </c>
      <c r="AH180" s="43">
        <f t="shared" si="62"/>
        <v>0</v>
      </c>
      <c r="AI180" s="43">
        <f t="shared" si="63"/>
        <v>0</v>
      </c>
      <c r="AJ180" s="42">
        <f t="shared" si="64"/>
        <v>0</v>
      </c>
      <c r="AK180" s="43">
        <f t="shared" si="65"/>
        <v>0</v>
      </c>
      <c r="AL180" s="43">
        <f t="shared" si="66"/>
        <v>0</v>
      </c>
      <c r="AM180" s="43">
        <f t="shared" si="67"/>
        <v>0</v>
      </c>
      <c r="AN180" s="42">
        <f t="shared" si="68"/>
        <v>18192896</v>
      </c>
      <c r="AO180" s="43">
        <f t="shared" si="69"/>
        <v>0.97598627787307035</v>
      </c>
      <c r="AP180" s="43">
        <f t="shared" si="70"/>
        <v>1.1379999999999999</v>
      </c>
      <c r="AQ180" s="43">
        <f t="shared" si="71"/>
        <v>1.1659999999999999</v>
      </c>
    </row>
    <row r="181" spans="1:43" ht="15" customHeight="1" x14ac:dyDescent="0.25">
      <c r="A181" s="22" t="s">
        <v>161</v>
      </c>
      <c r="B181" s="22">
        <v>222</v>
      </c>
      <c r="C181" s="22" t="s">
        <v>711</v>
      </c>
      <c r="D181" s="22" t="s">
        <v>710</v>
      </c>
      <c r="E181" s="22" t="s">
        <v>320</v>
      </c>
      <c r="F181" s="22" t="s">
        <v>269</v>
      </c>
      <c r="G181" s="22" t="s">
        <v>926</v>
      </c>
      <c r="H181" s="23" t="s">
        <v>968</v>
      </c>
      <c r="I181" s="36">
        <v>7697612</v>
      </c>
      <c r="J181" s="37">
        <v>0.95000000000000018</v>
      </c>
      <c r="K181" s="37">
        <v>1.1020000000000001</v>
      </c>
      <c r="L181" s="38">
        <v>1.1599999999999999</v>
      </c>
      <c r="M181" s="36">
        <v>7494793</v>
      </c>
      <c r="N181" s="37">
        <v>0.93015332197615008</v>
      </c>
      <c r="O181" s="37">
        <v>1.0920000000000001</v>
      </c>
      <c r="P181" s="38">
        <v>1.1739999999999999</v>
      </c>
      <c r="Q181" s="22" t="s">
        <v>398</v>
      </c>
      <c r="S181" s="38"/>
      <c r="T181" s="42">
        <f t="shared" si="49"/>
        <v>0</v>
      </c>
      <c r="U181" s="43">
        <f t="shared" si="72"/>
        <v>0</v>
      </c>
      <c r="V181" s="43">
        <f t="shared" si="50"/>
        <v>0</v>
      </c>
      <c r="W181" s="43">
        <f t="shared" si="51"/>
        <v>0</v>
      </c>
      <c r="X181" s="42">
        <f t="shared" si="52"/>
        <v>7494793</v>
      </c>
      <c r="Y181" s="43">
        <f t="shared" si="53"/>
        <v>0.93015332197615008</v>
      </c>
      <c r="Z181" s="43">
        <f t="shared" si="54"/>
        <v>1.0920000000000001</v>
      </c>
      <c r="AA181" s="43">
        <f t="shared" si="55"/>
        <v>1.1739999999999999</v>
      </c>
      <c r="AB181" s="42">
        <f t="shared" si="56"/>
        <v>0</v>
      </c>
      <c r="AC181" s="43">
        <f t="shared" si="57"/>
        <v>0</v>
      </c>
      <c r="AD181" s="43">
        <f t="shared" si="58"/>
        <v>0</v>
      </c>
      <c r="AE181" s="43">
        <f t="shared" si="59"/>
        <v>0</v>
      </c>
      <c r="AF181" s="42">
        <f t="shared" si="60"/>
        <v>0</v>
      </c>
      <c r="AG181" s="43">
        <f t="shared" si="61"/>
        <v>0</v>
      </c>
      <c r="AH181" s="43">
        <f t="shared" si="62"/>
        <v>0</v>
      </c>
      <c r="AI181" s="43">
        <f t="shared" si="63"/>
        <v>0</v>
      </c>
      <c r="AJ181" s="42">
        <f t="shared" si="64"/>
        <v>0</v>
      </c>
      <c r="AK181" s="43">
        <f t="shared" si="65"/>
        <v>0</v>
      </c>
      <c r="AL181" s="43">
        <f t="shared" si="66"/>
        <v>0</v>
      </c>
      <c r="AM181" s="43">
        <f t="shared" si="67"/>
        <v>0</v>
      </c>
      <c r="AN181" s="42">
        <f t="shared" si="68"/>
        <v>7494793</v>
      </c>
      <c r="AO181" s="43">
        <f t="shared" si="69"/>
        <v>0.93015332197615008</v>
      </c>
      <c r="AP181" s="43">
        <f t="shared" si="70"/>
        <v>1.0920000000000001</v>
      </c>
      <c r="AQ181" s="43">
        <f t="shared" si="71"/>
        <v>1.1739999999999999</v>
      </c>
    </row>
    <row r="182" spans="1:43" ht="15" customHeight="1" x14ac:dyDescent="0.25">
      <c r="A182" s="22" t="s">
        <v>168</v>
      </c>
      <c r="B182" s="22">
        <v>223</v>
      </c>
      <c r="C182" s="22" t="s">
        <v>713</v>
      </c>
      <c r="D182" s="22" t="s">
        <v>712</v>
      </c>
      <c r="E182" s="22" t="s">
        <v>714</v>
      </c>
      <c r="F182" s="22" t="s">
        <v>269</v>
      </c>
      <c r="G182" s="22" t="s">
        <v>926</v>
      </c>
      <c r="H182" s="23" t="s">
        <v>968</v>
      </c>
      <c r="I182" s="36">
        <v>242069</v>
      </c>
      <c r="J182" s="37">
        <v>0.80422420796100724</v>
      </c>
      <c r="K182" s="37">
        <v>0.99</v>
      </c>
      <c r="L182" s="38">
        <v>1.2310000000000001</v>
      </c>
      <c r="M182" s="36">
        <v>234263</v>
      </c>
      <c r="N182" s="37">
        <v>0.79136690647482022</v>
      </c>
      <c r="O182" s="37">
        <v>0.99</v>
      </c>
      <c r="P182" s="38">
        <v>1.2509999999999999</v>
      </c>
      <c r="Q182" s="22" t="s">
        <v>671</v>
      </c>
      <c r="S182" s="38"/>
      <c r="T182" s="42">
        <f t="shared" si="49"/>
        <v>0</v>
      </c>
      <c r="U182" s="43">
        <f t="shared" si="72"/>
        <v>0</v>
      </c>
      <c r="V182" s="43">
        <f t="shared" si="50"/>
        <v>0</v>
      </c>
      <c r="W182" s="43">
        <f t="shared" si="51"/>
        <v>0</v>
      </c>
      <c r="X182" s="42">
        <f t="shared" si="52"/>
        <v>234263</v>
      </c>
      <c r="Y182" s="43">
        <f t="shared" si="53"/>
        <v>0.79136690647482022</v>
      </c>
      <c r="Z182" s="43">
        <f t="shared" si="54"/>
        <v>0.99</v>
      </c>
      <c r="AA182" s="43">
        <f t="shared" si="55"/>
        <v>1.2509999999999999</v>
      </c>
      <c r="AB182" s="42">
        <f t="shared" si="56"/>
        <v>0</v>
      </c>
      <c r="AC182" s="43">
        <f t="shared" si="57"/>
        <v>0</v>
      </c>
      <c r="AD182" s="43">
        <f t="shared" si="58"/>
        <v>0</v>
      </c>
      <c r="AE182" s="43">
        <f t="shared" si="59"/>
        <v>0</v>
      </c>
      <c r="AF182" s="42">
        <f t="shared" si="60"/>
        <v>0</v>
      </c>
      <c r="AG182" s="43">
        <f t="shared" si="61"/>
        <v>0</v>
      </c>
      <c r="AH182" s="43">
        <f t="shared" si="62"/>
        <v>0</v>
      </c>
      <c r="AI182" s="43">
        <f t="shared" si="63"/>
        <v>0</v>
      </c>
      <c r="AJ182" s="42">
        <f t="shared" si="64"/>
        <v>0</v>
      </c>
      <c r="AK182" s="43">
        <f t="shared" si="65"/>
        <v>0</v>
      </c>
      <c r="AL182" s="43">
        <f t="shared" si="66"/>
        <v>0</v>
      </c>
      <c r="AM182" s="43">
        <f t="shared" si="67"/>
        <v>0</v>
      </c>
      <c r="AN182" s="42">
        <f t="shared" si="68"/>
        <v>234263</v>
      </c>
      <c r="AO182" s="43">
        <f t="shared" si="69"/>
        <v>0.79136690647482022</v>
      </c>
      <c r="AP182" s="43">
        <f t="shared" si="70"/>
        <v>0.99</v>
      </c>
      <c r="AQ182" s="43">
        <f t="shared" si="71"/>
        <v>1.2509999999999999</v>
      </c>
    </row>
    <row r="183" spans="1:43" ht="15" customHeight="1" x14ac:dyDescent="0.25">
      <c r="A183" s="22" t="s">
        <v>143</v>
      </c>
      <c r="B183" s="22">
        <v>213</v>
      </c>
      <c r="C183" s="22" t="s">
        <v>787</v>
      </c>
      <c r="D183" s="22" t="s">
        <v>786</v>
      </c>
      <c r="E183" s="22" t="s">
        <v>288</v>
      </c>
      <c r="F183" s="22" t="s">
        <v>269</v>
      </c>
      <c r="G183" s="22" t="s">
        <v>929</v>
      </c>
      <c r="H183" s="23" t="s">
        <v>968</v>
      </c>
      <c r="I183" s="36">
        <v>5694516</v>
      </c>
      <c r="J183" s="37">
        <v>1.10853950518755</v>
      </c>
      <c r="K183" s="37">
        <v>1.389</v>
      </c>
      <c r="L183" s="38">
        <v>1.2529999999999999</v>
      </c>
      <c r="M183" s="36">
        <v>5117626</v>
      </c>
      <c r="N183" s="37">
        <v>1.1026252983293556</v>
      </c>
      <c r="O183" s="37">
        <v>1.3859999999999999</v>
      </c>
      <c r="P183" s="38">
        <v>1.2569999999999999</v>
      </c>
      <c r="Q183" s="22" t="s">
        <v>435</v>
      </c>
      <c r="S183" s="38"/>
      <c r="T183" s="42">
        <f t="shared" si="49"/>
        <v>5117626</v>
      </c>
      <c r="U183" s="43">
        <f t="shared" si="72"/>
        <v>1.1026252983293556</v>
      </c>
      <c r="V183" s="43">
        <f t="shared" si="50"/>
        <v>1.3859999999999999</v>
      </c>
      <c r="W183" s="43">
        <f t="shared" si="51"/>
        <v>1.2569999999999999</v>
      </c>
      <c r="X183" s="42">
        <f t="shared" si="52"/>
        <v>5117626</v>
      </c>
      <c r="Y183" s="43">
        <f t="shared" si="53"/>
        <v>1.1026252983293556</v>
      </c>
      <c r="Z183" s="43">
        <f t="shared" si="54"/>
        <v>1.3859999999999999</v>
      </c>
      <c r="AA183" s="43">
        <f t="shared" si="55"/>
        <v>1.2569999999999999</v>
      </c>
      <c r="AB183" s="42">
        <f t="shared" si="56"/>
        <v>5117626</v>
      </c>
      <c r="AC183" s="43">
        <f t="shared" si="57"/>
        <v>1.1026252983293556</v>
      </c>
      <c r="AD183" s="43">
        <f t="shared" si="58"/>
        <v>1.3859999999999999</v>
      </c>
      <c r="AE183" s="43">
        <f t="shared" si="59"/>
        <v>1.2569999999999999</v>
      </c>
      <c r="AF183" s="42">
        <f t="shared" si="60"/>
        <v>5117626</v>
      </c>
      <c r="AG183" s="43">
        <f t="shared" si="61"/>
        <v>1.1026252983293556</v>
      </c>
      <c r="AH183" s="43">
        <f t="shared" si="62"/>
        <v>1.3859999999999999</v>
      </c>
      <c r="AI183" s="43">
        <f t="shared" si="63"/>
        <v>1.2569999999999999</v>
      </c>
      <c r="AJ183" s="42">
        <f t="shared" si="64"/>
        <v>0</v>
      </c>
      <c r="AK183" s="43">
        <f t="shared" si="65"/>
        <v>0</v>
      </c>
      <c r="AL183" s="43">
        <f t="shared" si="66"/>
        <v>0</v>
      </c>
      <c r="AM183" s="43">
        <f t="shared" si="67"/>
        <v>0</v>
      </c>
      <c r="AN183" s="42">
        <f t="shared" si="68"/>
        <v>0</v>
      </c>
      <c r="AO183" s="43">
        <f t="shared" si="69"/>
        <v>0</v>
      </c>
      <c r="AP183" s="43">
        <f t="shared" si="70"/>
        <v>0</v>
      </c>
      <c r="AQ183" s="43">
        <f t="shared" si="71"/>
        <v>0</v>
      </c>
    </row>
    <row r="184" spans="1:43" ht="15" customHeight="1" x14ac:dyDescent="0.25">
      <c r="A184" s="22" t="s">
        <v>19</v>
      </c>
      <c r="B184" s="22">
        <v>225</v>
      </c>
      <c r="C184" s="22" t="s">
        <v>455</v>
      </c>
      <c r="D184" s="22" t="s">
        <v>454</v>
      </c>
      <c r="E184" s="22" t="s">
        <v>453</v>
      </c>
      <c r="F184" s="22" t="s">
        <v>269</v>
      </c>
      <c r="G184" s="22" t="s">
        <v>929</v>
      </c>
      <c r="H184" s="23" t="s">
        <v>968</v>
      </c>
      <c r="I184" s="36">
        <v>2817522</v>
      </c>
      <c r="J184" s="37">
        <v>1.0463791700569569</v>
      </c>
      <c r="K184" s="37">
        <v>1.286</v>
      </c>
      <c r="L184" s="38">
        <v>1.2290000000000001</v>
      </c>
      <c r="M184" s="36">
        <v>2380145</v>
      </c>
      <c r="N184" s="37">
        <v>1.0340356564019448</v>
      </c>
      <c r="O184" s="37">
        <v>1.276</v>
      </c>
      <c r="P184" s="38">
        <v>1.234</v>
      </c>
      <c r="Q184" s="22" t="s">
        <v>820</v>
      </c>
      <c r="S184" s="38"/>
      <c r="T184" s="42">
        <f t="shared" si="49"/>
        <v>2380145</v>
      </c>
      <c r="U184" s="43">
        <f t="shared" si="72"/>
        <v>1.0340356564019448</v>
      </c>
      <c r="V184" s="43">
        <f t="shared" si="50"/>
        <v>1.276</v>
      </c>
      <c r="W184" s="43">
        <f t="shared" si="51"/>
        <v>1.234</v>
      </c>
      <c r="X184" s="42">
        <f t="shared" si="52"/>
        <v>2380145</v>
      </c>
      <c r="Y184" s="43">
        <f t="shared" si="53"/>
        <v>1.0340356564019448</v>
      </c>
      <c r="Z184" s="43">
        <f t="shared" si="54"/>
        <v>1.276</v>
      </c>
      <c r="AA184" s="43">
        <f t="shared" si="55"/>
        <v>1.234</v>
      </c>
      <c r="AB184" s="42">
        <f t="shared" si="56"/>
        <v>2380145</v>
      </c>
      <c r="AC184" s="43">
        <f t="shared" si="57"/>
        <v>1.0340356564019448</v>
      </c>
      <c r="AD184" s="43">
        <f t="shared" si="58"/>
        <v>1.276</v>
      </c>
      <c r="AE184" s="43">
        <f t="shared" si="59"/>
        <v>1.234</v>
      </c>
      <c r="AF184" s="42">
        <f t="shared" si="60"/>
        <v>2380145</v>
      </c>
      <c r="AG184" s="43">
        <f t="shared" si="61"/>
        <v>1.0340356564019448</v>
      </c>
      <c r="AH184" s="43">
        <f t="shared" si="62"/>
        <v>1.276</v>
      </c>
      <c r="AI184" s="43">
        <f t="shared" si="63"/>
        <v>1.234</v>
      </c>
      <c r="AJ184" s="42">
        <f t="shared" si="64"/>
        <v>0</v>
      </c>
      <c r="AK184" s="43">
        <f t="shared" si="65"/>
        <v>0</v>
      </c>
      <c r="AL184" s="43">
        <f t="shared" si="66"/>
        <v>0</v>
      </c>
      <c r="AM184" s="43">
        <f t="shared" si="67"/>
        <v>0</v>
      </c>
      <c r="AN184" s="42">
        <f t="shared" si="68"/>
        <v>0</v>
      </c>
      <c r="AO184" s="43">
        <f t="shared" si="69"/>
        <v>0</v>
      </c>
      <c r="AP184" s="43">
        <f t="shared" si="70"/>
        <v>0</v>
      </c>
      <c r="AQ184" s="43">
        <f t="shared" si="71"/>
        <v>0</v>
      </c>
    </row>
    <row r="185" spans="1:43" ht="15" customHeight="1" x14ac:dyDescent="0.25">
      <c r="A185" s="22" t="s">
        <v>42</v>
      </c>
      <c r="B185" s="22">
        <v>226</v>
      </c>
      <c r="C185" s="22" t="s">
        <v>298</v>
      </c>
      <c r="D185" s="22" t="s">
        <v>297</v>
      </c>
      <c r="E185" s="22" t="s">
        <v>299</v>
      </c>
      <c r="F185" s="22" t="s">
        <v>269</v>
      </c>
      <c r="G185" s="22" t="s">
        <v>929</v>
      </c>
      <c r="H185" s="23" t="s">
        <v>968</v>
      </c>
      <c r="I185" s="36">
        <v>1499871</v>
      </c>
      <c r="J185" s="37">
        <v>1.0249169435215948</v>
      </c>
      <c r="K185" s="37">
        <v>1.234</v>
      </c>
      <c r="L185" s="38">
        <v>1.204</v>
      </c>
      <c r="M185" s="36">
        <v>1407018</v>
      </c>
      <c r="N185" s="37">
        <v>1.0139802631578949</v>
      </c>
      <c r="O185" s="37">
        <v>1.2330000000000001</v>
      </c>
      <c r="P185" s="38">
        <v>1.216</v>
      </c>
      <c r="Q185" s="22" t="s">
        <v>674</v>
      </c>
      <c r="S185" s="38"/>
      <c r="T185" s="42">
        <f t="shared" si="49"/>
        <v>1407018</v>
      </c>
      <c r="U185" s="43">
        <f t="shared" si="72"/>
        <v>1.0139802631578949</v>
      </c>
      <c r="V185" s="43">
        <f t="shared" si="50"/>
        <v>1.2330000000000001</v>
      </c>
      <c r="W185" s="43">
        <f t="shared" si="51"/>
        <v>1.216</v>
      </c>
      <c r="X185" s="42">
        <f t="shared" si="52"/>
        <v>1407018</v>
      </c>
      <c r="Y185" s="43">
        <f t="shared" si="53"/>
        <v>1.0139802631578949</v>
      </c>
      <c r="Z185" s="43">
        <f t="shared" si="54"/>
        <v>1.2330000000000001</v>
      </c>
      <c r="AA185" s="43">
        <f t="shared" si="55"/>
        <v>1.216</v>
      </c>
      <c r="AB185" s="42">
        <f t="shared" si="56"/>
        <v>1407018</v>
      </c>
      <c r="AC185" s="43">
        <f t="shared" si="57"/>
        <v>1.0139802631578949</v>
      </c>
      <c r="AD185" s="43">
        <f t="shared" si="58"/>
        <v>1.2330000000000001</v>
      </c>
      <c r="AE185" s="43">
        <f t="shared" si="59"/>
        <v>1.216</v>
      </c>
      <c r="AF185" s="42">
        <f t="shared" si="60"/>
        <v>1407018</v>
      </c>
      <c r="AG185" s="43">
        <f t="shared" si="61"/>
        <v>1.0139802631578949</v>
      </c>
      <c r="AH185" s="43">
        <f t="shared" si="62"/>
        <v>1.2330000000000001</v>
      </c>
      <c r="AI185" s="43">
        <f t="shared" si="63"/>
        <v>1.216</v>
      </c>
      <c r="AJ185" s="42">
        <f t="shared" si="64"/>
        <v>0</v>
      </c>
      <c r="AK185" s="43">
        <f t="shared" si="65"/>
        <v>0</v>
      </c>
      <c r="AL185" s="43">
        <f t="shared" si="66"/>
        <v>0</v>
      </c>
      <c r="AM185" s="43">
        <f t="shared" si="67"/>
        <v>0</v>
      </c>
      <c r="AN185" s="42">
        <f t="shared" si="68"/>
        <v>0</v>
      </c>
      <c r="AO185" s="43">
        <f t="shared" si="69"/>
        <v>0</v>
      </c>
      <c r="AP185" s="43">
        <f t="shared" si="70"/>
        <v>0</v>
      </c>
      <c r="AQ185" s="43">
        <f t="shared" si="71"/>
        <v>0</v>
      </c>
    </row>
    <row r="186" spans="1:43" ht="15" customHeight="1" x14ac:dyDescent="0.25">
      <c r="A186" s="22" t="s">
        <v>106</v>
      </c>
      <c r="B186" s="22">
        <v>227</v>
      </c>
      <c r="C186" s="22" t="s">
        <v>891</v>
      </c>
      <c r="D186" s="22" t="s">
        <v>890</v>
      </c>
      <c r="E186" s="22" t="s">
        <v>373</v>
      </c>
      <c r="F186" s="22" t="s">
        <v>269</v>
      </c>
      <c r="G186" s="22" t="s">
        <v>929</v>
      </c>
      <c r="H186" s="23" t="s">
        <v>968</v>
      </c>
      <c r="I186" s="36">
        <v>24521817</v>
      </c>
      <c r="J186" s="37">
        <v>1.0514834205933683</v>
      </c>
      <c r="K186" s="37">
        <v>1.2050000000000001</v>
      </c>
      <c r="L186" s="38">
        <v>1.1459999999999999</v>
      </c>
      <c r="M186" s="36">
        <v>22847776</v>
      </c>
      <c r="N186" s="37">
        <v>1.0145922746781115</v>
      </c>
      <c r="O186" s="37">
        <v>1.1819999999999999</v>
      </c>
      <c r="P186" s="38">
        <v>1.165</v>
      </c>
      <c r="Q186" s="22" t="s">
        <v>362</v>
      </c>
      <c r="S186" s="38"/>
      <c r="T186" s="42">
        <f t="shared" si="49"/>
        <v>22847776</v>
      </c>
      <c r="U186" s="43">
        <f t="shared" si="72"/>
        <v>1.0145922746781115</v>
      </c>
      <c r="V186" s="43">
        <f t="shared" si="50"/>
        <v>1.1819999999999999</v>
      </c>
      <c r="W186" s="43">
        <f t="shared" si="51"/>
        <v>1.165</v>
      </c>
      <c r="X186" s="42">
        <f t="shared" si="52"/>
        <v>22847776</v>
      </c>
      <c r="Y186" s="43">
        <f t="shared" si="53"/>
        <v>1.0145922746781115</v>
      </c>
      <c r="Z186" s="43">
        <f t="shared" si="54"/>
        <v>1.1819999999999999</v>
      </c>
      <c r="AA186" s="43">
        <f t="shared" si="55"/>
        <v>1.165</v>
      </c>
      <c r="AB186" s="42">
        <f t="shared" si="56"/>
        <v>22847776</v>
      </c>
      <c r="AC186" s="43">
        <f t="shared" si="57"/>
        <v>1.0145922746781115</v>
      </c>
      <c r="AD186" s="43">
        <f t="shared" si="58"/>
        <v>1.1819999999999999</v>
      </c>
      <c r="AE186" s="43">
        <f t="shared" si="59"/>
        <v>1.165</v>
      </c>
      <c r="AF186" s="42">
        <f t="shared" si="60"/>
        <v>22847776</v>
      </c>
      <c r="AG186" s="43">
        <f t="shared" si="61"/>
        <v>1.0145922746781115</v>
      </c>
      <c r="AH186" s="43">
        <f t="shared" si="62"/>
        <v>1.1819999999999999</v>
      </c>
      <c r="AI186" s="43">
        <f t="shared" si="63"/>
        <v>1.165</v>
      </c>
      <c r="AJ186" s="42">
        <f t="shared" si="64"/>
        <v>0</v>
      </c>
      <c r="AK186" s="43">
        <f t="shared" si="65"/>
        <v>0</v>
      </c>
      <c r="AL186" s="43">
        <f t="shared" si="66"/>
        <v>0</v>
      </c>
      <c r="AM186" s="43">
        <f t="shared" si="67"/>
        <v>0</v>
      </c>
      <c r="AN186" s="42">
        <f t="shared" si="68"/>
        <v>0</v>
      </c>
      <c r="AO186" s="43">
        <f t="shared" si="69"/>
        <v>0</v>
      </c>
      <c r="AP186" s="43">
        <f t="shared" si="70"/>
        <v>0</v>
      </c>
      <c r="AQ186" s="43">
        <f t="shared" si="71"/>
        <v>0</v>
      </c>
    </row>
    <row r="187" spans="1:43" ht="15" customHeight="1" x14ac:dyDescent="0.25">
      <c r="A187" s="22" t="s">
        <v>117</v>
      </c>
      <c r="B187" s="22">
        <v>228</v>
      </c>
      <c r="C187" s="22" t="s">
        <v>716</v>
      </c>
      <c r="D187" s="22" t="s">
        <v>715</v>
      </c>
      <c r="E187" s="22" t="s">
        <v>717</v>
      </c>
      <c r="F187" s="22" t="s">
        <v>269</v>
      </c>
      <c r="G187" s="22" t="s">
        <v>932</v>
      </c>
      <c r="H187" s="23" t="s">
        <v>968</v>
      </c>
      <c r="I187" s="36">
        <v>1162946</v>
      </c>
      <c r="J187" s="37">
        <v>0.95430579964850626</v>
      </c>
      <c r="K187" s="37">
        <v>1.0860000000000001</v>
      </c>
      <c r="L187" s="38">
        <v>1.1379999999999999</v>
      </c>
      <c r="M187" s="36">
        <v>980332</v>
      </c>
      <c r="N187" s="37">
        <v>0.93870402802101593</v>
      </c>
      <c r="O187" s="37">
        <v>1.0720000000000001</v>
      </c>
      <c r="P187" s="38">
        <v>1.1419999999999999</v>
      </c>
      <c r="Q187" s="22" t="s">
        <v>679</v>
      </c>
      <c r="S187" s="38"/>
      <c r="T187" s="42">
        <f t="shared" si="49"/>
        <v>0</v>
      </c>
      <c r="U187" s="43">
        <f t="shared" si="72"/>
        <v>0</v>
      </c>
      <c r="V187" s="43">
        <f t="shared" si="50"/>
        <v>0</v>
      </c>
      <c r="W187" s="43">
        <f t="shared" si="51"/>
        <v>0</v>
      </c>
      <c r="X187" s="42">
        <f t="shared" si="52"/>
        <v>980332</v>
      </c>
      <c r="Y187" s="43">
        <f t="shared" si="53"/>
        <v>0.93870402802101593</v>
      </c>
      <c r="Z187" s="43">
        <f t="shared" si="54"/>
        <v>1.0720000000000001</v>
      </c>
      <c r="AA187" s="43">
        <f t="shared" si="55"/>
        <v>1.1419999999999999</v>
      </c>
      <c r="AB187" s="42">
        <f t="shared" si="56"/>
        <v>0</v>
      </c>
      <c r="AC187" s="43">
        <f t="shared" si="57"/>
        <v>0</v>
      </c>
      <c r="AD187" s="43">
        <f t="shared" si="58"/>
        <v>0</v>
      </c>
      <c r="AE187" s="43">
        <f t="shared" si="59"/>
        <v>0</v>
      </c>
      <c r="AF187" s="42">
        <f t="shared" si="60"/>
        <v>0</v>
      </c>
      <c r="AG187" s="43">
        <f t="shared" si="61"/>
        <v>0</v>
      </c>
      <c r="AH187" s="43">
        <f t="shared" si="62"/>
        <v>0</v>
      </c>
      <c r="AI187" s="43">
        <f t="shared" si="63"/>
        <v>0</v>
      </c>
      <c r="AJ187" s="42">
        <f t="shared" si="64"/>
        <v>0</v>
      </c>
      <c r="AK187" s="43">
        <f t="shared" si="65"/>
        <v>0</v>
      </c>
      <c r="AL187" s="43">
        <f t="shared" si="66"/>
        <v>0</v>
      </c>
      <c r="AM187" s="43">
        <f t="shared" si="67"/>
        <v>0</v>
      </c>
      <c r="AN187" s="42">
        <f t="shared" si="68"/>
        <v>980332</v>
      </c>
      <c r="AO187" s="43">
        <f t="shared" si="69"/>
        <v>0.93870402802101593</v>
      </c>
      <c r="AP187" s="43">
        <f t="shared" si="70"/>
        <v>1.0720000000000001</v>
      </c>
      <c r="AQ187" s="43">
        <f t="shared" si="71"/>
        <v>1.1419999999999999</v>
      </c>
    </row>
    <row r="188" spans="1:43" ht="15" customHeight="1" x14ac:dyDescent="0.25">
      <c r="A188" s="22" t="s">
        <v>236</v>
      </c>
      <c r="B188" s="22">
        <v>229</v>
      </c>
      <c r="C188" s="22" t="s">
        <v>719</v>
      </c>
      <c r="D188" s="22" t="s">
        <v>718</v>
      </c>
      <c r="E188" s="22" t="s">
        <v>720</v>
      </c>
      <c r="F188" s="22" t="s">
        <v>269</v>
      </c>
      <c r="G188" s="22" t="s">
        <v>929</v>
      </c>
      <c r="H188" s="23" t="s">
        <v>968</v>
      </c>
      <c r="I188" s="36">
        <v>689067</v>
      </c>
      <c r="J188" s="37">
        <v>1.2212467076382791</v>
      </c>
      <c r="K188" s="37">
        <v>1.391</v>
      </c>
      <c r="L188" s="38">
        <v>1.139</v>
      </c>
      <c r="M188" s="36">
        <v>613391</v>
      </c>
      <c r="N188" s="37">
        <v>1.1916738941890721</v>
      </c>
      <c r="O188" s="37">
        <v>1.3740000000000001</v>
      </c>
      <c r="P188" s="38">
        <v>1.153</v>
      </c>
      <c r="Q188" s="22" t="s">
        <v>682</v>
      </c>
      <c r="S188" s="38"/>
      <c r="T188" s="42">
        <f t="shared" si="49"/>
        <v>613391</v>
      </c>
      <c r="U188" s="43">
        <f t="shared" si="72"/>
        <v>1.1916738941890721</v>
      </c>
      <c r="V188" s="43">
        <f t="shared" si="50"/>
        <v>1.3740000000000001</v>
      </c>
      <c r="W188" s="43">
        <f t="shared" si="51"/>
        <v>1.153</v>
      </c>
      <c r="X188" s="42">
        <f t="shared" si="52"/>
        <v>613391</v>
      </c>
      <c r="Y188" s="43">
        <f t="shared" si="53"/>
        <v>1.1916738941890721</v>
      </c>
      <c r="Z188" s="43">
        <f t="shared" si="54"/>
        <v>1.3740000000000001</v>
      </c>
      <c r="AA188" s="43">
        <f t="shared" si="55"/>
        <v>1.153</v>
      </c>
      <c r="AB188" s="42">
        <f t="shared" si="56"/>
        <v>613391</v>
      </c>
      <c r="AC188" s="43">
        <f t="shared" si="57"/>
        <v>1.1916738941890721</v>
      </c>
      <c r="AD188" s="43">
        <f t="shared" si="58"/>
        <v>1.3740000000000001</v>
      </c>
      <c r="AE188" s="43">
        <f t="shared" si="59"/>
        <v>1.153</v>
      </c>
      <c r="AF188" s="42">
        <f t="shared" si="60"/>
        <v>613391</v>
      </c>
      <c r="AG188" s="43">
        <f t="shared" si="61"/>
        <v>1.1916738941890721</v>
      </c>
      <c r="AH188" s="43">
        <f t="shared" si="62"/>
        <v>1.3740000000000001</v>
      </c>
      <c r="AI188" s="43">
        <f t="shared" si="63"/>
        <v>1.153</v>
      </c>
      <c r="AJ188" s="42">
        <f t="shared" si="64"/>
        <v>0</v>
      </c>
      <c r="AK188" s="43">
        <f t="shared" si="65"/>
        <v>0</v>
      </c>
      <c r="AL188" s="43">
        <f t="shared" si="66"/>
        <v>0</v>
      </c>
      <c r="AM188" s="43">
        <f t="shared" si="67"/>
        <v>0</v>
      </c>
      <c r="AN188" s="42">
        <f t="shared" si="68"/>
        <v>0</v>
      </c>
      <c r="AO188" s="43">
        <f t="shared" si="69"/>
        <v>0</v>
      </c>
      <c r="AP188" s="43">
        <f t="shared" si="70"/>
        <v>0</v>
      </c>
      <c r="AQ188" s="43">
        <f t="shared" si="71"/>
        <v>0</v>
      </c>
    </row>
    <row r="189" spans="1:43" ht="15" customHeight="1" x14ac:dyDescent="0.25">
      <c r="A189" s="22" t="s">
        <v>196</v>
      </c>
      <c r="B189" s="22">
        <v>230</v>
      </c>
      <c r="C189" s="22" t="s">
        <v>722</v>
      </c>
      <c r="D189" s="22" t="s">
        <v>721</v>
      </c>
      <c r="E189" s="22" t="s">
        <v>723</v>
      </c>
      <c r="F189" s="22" t="s">
        <v>942</v>
      </c>
      <c r="G189" s="22" t="s">
        <v>929</v>
      </c>
      <c r="H189" s="23" t="s">
        <v>969</v>
      </c>
      <c r="I189" s="36">
        <v>619387</v>
      </c>
      <c r="J189" s="37">
        <v>0.95229835212489167</v>
      </c>
      <c r="K189" s="37">
        <v>1.0980000000000001</v>
      </c>
      <c r="L189" s="38">
        <v>1.153</v>
      </c>
      <c r="M189" s="36">
        <v>529767</v>
      </c>
      <c r="N189" s="37">
        <v>0.93207222699914016</v>
      </c>
      <c r="O189" s="37">
        <v>1.0840000000000001</v>
      </c>
      <c r="P189" s="38">
        <v>1.163</v>
      </c>
      <c r="Q189" s="22" t="s">
        <v>684</v>
      </c>
      <c r="S189" s="38"/>
      <c r="T189" s="42">
        <f t="shared" si="49"/>
        <v>0</v>
      </c>
      <c r="U189" s="43">
        <f t="shared" si="72"/>
        <v>0</v>
      </c>
      <c r="V189" s="43">
        <f t="shared" si="50"/>
        <v>0</v>
      </c>
      <c r="W189" s="43">
        <f t="shared" si="51"/>
        <v>0</v>
      </c>
      <c r="X189" s="42">
        <f t="shared" si="52"/>
        <v>0</v>
      </c>
      <c r="Y189" s="43">
        <f t="shared" si="53"/>
        <v>0</v>
      </c>
      <c r="Z189" s="43">
        <f t="shared" si="54"/>
        <v>0</v>
      </c>
      <c r="AA189" s="43">
        <f t="shared" si="55"/>
        <v>0</v>
      </c>
      <c r="AB189" s="42">
        <f t="shared" si="56"/>
        <v>0</v>
      </c>
      <c r="AC189" s="43">
        <f t="shared" si="57"/>
        <v>0</v>
      </c>
      <c r="AD189" s="43">
        <f t="shared" si="58"/>
        <v>0</v>
      </c>
      <c r="AE189" s="43">
        <f t="shared" si="59"/>
        <v>0</v>
      </c>
      <c r="AF189" s="42">
        <f t="shared" si="60"/>
        <v>0</v>
      </c>
      <c r="AG189" s="43">
        <f t="shared" si="61"/>
        <v>0</v>
      </c>
      <c r="AH189" s="43">
        <f t="shared" si="62"/>
        <v>0</v>
      </c>
      <c r="AI189" s="43">
        <f t="shared" si="63"/>
        <v>0</v>
      </c>
      <c r="AJ189" s="42">
        <f t="shared" si="64"/>
        <v>0</v>
      </c>
      <c r="AK189" s="43">
        <f t="shared" si="65"/>
        <v>0</v>
      </c>
      <c r="AL189" s="43">
        <f t="shared" si="66"/>
        <v>0</v>
      </c>
      <c r="AM189" s="43">
        <f t="shared" si="67"/>
        <v>0</v>
      </c>
      <c r="AN189" s="42">
        <f t="shared" si="68"/>
        <v>0</v>
      </c>
      <c r="AO189" s="43">
        <f t="shared" si="69"/>
        <v>0</v>
      </c>
      <c r="AP189" s="43">
        <f t="shared" si="70"/>
        <v>0</v>
      </c>
      <c r="AQ189" s="43">
        <f t="shared" si="71"/>
        <v>0</v>
      </c>
    </row>
    <row r="190" spans="1:43" s="60" customFormat="1" ht="15" customHeight="1" x14ac:dyDescent="0.25">
      <c r="A190" s="22" t="s">
        <v>185</v>
      </c>
      <c r="B190" s="22">
        <v>231</v>
      </c>
      <c r="C190" s="22" t="s">
        <v>367</v>
      </c>
      <c r="D190" s="22" t="s">
        <v>366</v>
      </c>
      <c r="E190" s="22" t="s">
        <v>358</v>
      </c>
      <c r="F190" s="22" t="s">
        <v>942</v>
      </c>
      <c r="G190" s="22" t="s">
        <v>929</v>
      </c>
      <c r="H190" s="23" t="s">
        <v>969</v>
      </c>
      <c r="I190" s="36">
        <v>310193</v>
      </c>
      <c r="J190" s="37">
        <v>1.0325814536340852</v>
      </c>
      <c r="K190" s="37">
        <v>1.236</v>
      </c>
      <c r="L190" s="38">
        <v>1.1970000000000001</v>
      </c>
      <c r="M190" s="36">
        <v>259580</v>
      </c>
      <c r="N190" s="37">
        <v>0.99751449875724929</v>
      </c>
      <c r="O190" s="37">
        <v>1.204</v>
      </c>
      <c r="P190" s="38">
        <v>1.2070000000000001</v>
      </c>
      <c r="Q190" s="22" t="s">
        <v>438</v>
      </c>
      <c r="S190" s="38"/>
      <c r="T190" s="42">
        <f t="shared" si="49"/>
        <v>0</v>
      </c>
      <c r="U190" s="43">
        <f>IF(AND($F190=$S$28,$G190=$S$29),IF($S$31=1,$J190,$N190),0)</f>
        <v>0</v>
      </c>
      <c r="V190" s="43">
        <f t="shared" si="50"/>
        <v>0</v>
      </c>
      <c r="W190" s="43">
        <f t="shared" si="51"/>
        <v>0</v>
      </c>
      <c r="X190" s="42">
        <f t="shared" si="52"/>
        <v>0</v>
      </c>
      <c r="Y190" s="43">
        <f t="shared" si="53"/>
        <v>0</v>
      </c>
      <c r="Z190" s="43">
        <f t="shared" si="54"/>
        <v>0</v>
      </c>
      <c r="AA190" s="43">
        <f t="shared" si="55"/>
        <v>0</v>
      </c>
      <c r="AB190" s="42">
        <f t="shared" si="56"/>
        <v>0</v>
      </c>
      <c r="AC190" s="43">
        <f t="shared" si="57"/>
        <v>0</v>
      </c>
      <c r="AD190" s="43">
        <f t="shared" si="58"/>
        <v>0</v>
      </c>
      <c r="AE190" s="43">
        <f t="shared" si="59"/>
        <v>0</v>
      </c>
      <c r="AF190" s="42">
        <f t="shared" si="60"/>
        <v>0</v>
      </c>
      <c r="AG190" s="43">
        <f t="shared" si="61"/>
        <v>0</v>
      </c>
      <c r="AH190" s="43">
        <f t="shared" si="62"/>
        <v>0</v>
      </c>
      <c r="AI190" s="43">
        <f t="shared" si="63"/>
        <v>0</v>
      </c>
      <c r="AJ190" s="42">
        <f t="shared" si="64"/>
        <v>0</v>
      </c>
      <c r="AK190" s="43">
        <f t="shared" si="65"/>
        <v>0</v>
      </c>
      <c r="AL190" s="43">
        <f t="shared" si="66"/>
        <v>0</v>
      </c>
      <c r="AM190" s="43">
        <f t="shared" si="67"/>
        <v>0</v>
      </c>
      <c r="AN190" s="42">
        <f t="shared" si="68"/>
        <v>0</v>
      </c>
      <c r="AO190" s="43">
        <f t="shared" si="69"/>
        <v>0</v>
      </c>
      <c r="AP190" s="43">
        <f t="shared" si="70"/>
        <v>0</v>
      </c>
      <c r="AQ190" s="43">
        <f t="shared" si="71"/>
        <v>0</v>
      </c>
    </row>
    <row r="191" spans="1:43" ht="15" customHeight="1" x14ac:dyDescent="0.25">
      <c r="A191" s="22" t="s">
        <v>152</v>
      </c>
      <c r="B191" s="22">
        <v>232</v>
      </c>
      <c r="C191" s="22" t="s">
        <v>725</v>
      </c>
      <c r="D191" s="22" t="s">
        <v>724</v>
      </c>
      <c r="E191" s="22" t="s">
        <v>726</v>
      </c>
      <c r="F191" s="22" t="s">
        <v>269</v>
      </c>
      <c r="G191" s="22" t="s">
        <v>929</v>
      </c>
      <c r="H191" s="23" t="s">
        <v>968</v>
      </c>
      <c r="I191" s="36">
        <v>61905</v>
      </c>
      <c r="J191" s="37">
        <v>0.91631445477599327</v>
      </c>
      <c r="K191" s="37">
        <v>1.0840000000000001</v>
      </c>
      <c r="L191" s="38">
        <v>1.1830000000000001</v>
      </c>
      <c r="M191" s="36">
        <v>58238</v>
      </c>
      <c r="N191" s="37">
        <v>0.89741451209341117</v>
      </c>
      <c r="O191" s="37">
        <v>1.0760000000000001</v>
      </c>
      <c r="P191" s="38">
        <v>1.1990000000000001</v>
      </c>
      <c r="Q191" s="22" t="s">
        <v>365</v>
      </c>
      <c r="S191" s="38"/>
      <c r="T191" s="42">
        <f t="shared" si="49"/>
        <v>58238</v>
      </c>
      <c r="U191" s="43">
        <f t="shared" ref="U191:U254" si="73">IF(AND($F191=$S$28,$G191=$S$29),IF($S$31=1,$J191,$N191),0)</f>
        <v>0.89741451209341117</v>
      </c>
      <c r="V191" s="43">
        <f t="shared" si="50"/>
        <v>1.0760000000000001</v>
      </c>
      <c r="W191" s="43">
        <f t="shared" si="51"/>
        <v>1.1990000000000001</v>
      </c>
      <c r="X191" s="42">
        <f t="shared" si="52"/>
        <v>58238</v>
      </c>
      <c r="Y191" s="43">
        <f t="shared" si="53"/>
        <v>0.89741451209341117</v>
      </c>
      <c r="Z191" s="43">
        <f t="shared" si="54"/>
        <v>1.0760000000000001</v>
      </c>
      <c r="AA191" s="43">
        <f t="shared" si="55"/>
        <v>1.1990000000000001</v>
      </c>
      <c r="AB191" s="42">
        <f t="shared" si="56"/>
        <v>0</v>
      </c>
      <c r="AC191" s="43">
        <f t="shared" si="57"/>
        <v>0</v>
      </c>
      <c r="AD191" s="43">
        <f t="shared" si="58"/>
        <v>0</v>
      </c>
      <c r="AE191" s="43">
        <f t="shared" si="59"/>
        <v>0</v>
      </c>
      <c r="AF191" s="42">
        <f t="shared" si="60"/>
        <v>0</v>
      </c>
      <c r="AG191" s="43">
        <f t="shared" si="61"/>
        <v>0</v>
      </c>
      <c r="AH191" s="43">
        <f t="shared" si="62"/>
        <v>0</v>
      </c>
      <c r="AI191" s="43">
        <f t="shared" si="63"/>
        <v>0</v>
      </c>
      <c r="AJ191" s="42">
        <f t="shared" si="64"/>
        <v>58238</v>
      </c>
      <c r="AK191" s="43">
        <f t="shared" si="65"/>
        <v>0.89741451209341117</v>
      </c>
      <c r="AL191" s="43">
        <f t="shared" si="66"/>
        <v>1.0760000000000001</v>
      </c>
      <c r="AM191" s="43">
        <f t="shared" si="67"/>
        <v>1.1990000000000001</v>
      </c>
      <c r="AN191" s="42">
        <f t="shared" si="68"/>
        <v>58238</v>
      </c>
      <c r="AO191" s="43">
        <f t="shared" si="69"/>
        <v>0.89741451209341117</v>
      </c>
      <c r="AP191" s="43">
        <f t="shared" si="70"/>
        <v>1.0760000000000001</v>
      </c>
      <c r="AQ191" s="43">
        <f t="shared" si="71"/>
        <v>1.1990000000000001</v>
      </c>
    </row>
    <row r="192" spans="1:43" ht="15" customHeight="1" x14ac:dyDescent="0.25">
      <c r="A192" s="22" t="s">
        <v>87</v>
      </c>
      <c r="B192" s="22">
        <v>234</v>
      </c>
      <c r="C192" s="22" t="s">
        <v>316</v>
      </c>
      <c r="D192" s="22" t="s">
        <v>315</v>
      </c>
      <c r="E192" s="22" t="s">
        <v>317</v>
      </c>
      <c r="F192" s="22" t="s">
        <v>942</v>
      </c>
      <c r="G192" s="22" t="s">
        <v>929</v>
      </c>
      <c r="H192" s="23" t="s">
        <v>969</v>
      </c>
      <c r="I192" s="36">
        <v>860438</v>
      </c>
      <c r="J192" s="37">
        <v>0.94505494505494514</v>
      </c>
      <c r="K192" s="37">
        <v>1.1180000000000001</v>
      </c>
      <c r="L192" s="38">
        <v>1.1830000000000001</v>
      </c>
      <c r="M192" s="36">
        <v>752906</v>
      </c>
      <c r="N192" s="37">
        <v>0.94865319865319875</v>
      </c>
      <c r="O192" s="37">
        <v>1.127</v>
      </c>
      <c r="P192" s="38">
        <v>1.1879999999999999</v>
      </c>
      <c r="Q192" s="22" t="s">
        <v>450</v>
      </c>
      <c r="S192" s="38"/>
      <c r="T192" s="42">
        <f t="shared" si="49"/>
        <v>0</v>
      </c>
      <c r="U192" s="43">
        <f t="shared" si="73"/>
        <v>0</v>
      </c>
      <c r="V192" s="43">
        <f t="shared" si="50"/>
        <v>0</v>
      </c>
      <c r="W192" s="43">
        <f t="shared" si="51"/>
        <v>0</v>
      </c>
      <c r="X192" s="42">
        <f t="shared" si="52"/>
        <v>0</v>
      </c>
      <c r="Y192" s="43">
        <f t="shared" si="53"/>
        <v>0</v>
      </c>
      <c r="Z192" s="43">
        <f t="shared" si="54"/>
        <v>0</v>
      </c>
      <c r="AA192" s="43">
        <f t="shared" si="55"/>
        <v>0</v>
      </c>
      <c r="AB192" s="42">
        <f t="shared" si="56"/>
        <v>0</v>
      </c>
      <c r="AC192" s="43">
        <f t="shared" si="57"/>
        <v>0</v>
      </c>
      <c r="AD192" s="43">
        <f t="shared" si="58"/>
        <v>0</v>
      </c>
      <c r="AE192" s="43">
        <f t="shared" si="59"/>
        <v>0</v>
      </c>
      <c r="AF192" s="42">
        <f t="shared" si="60"/>
        <v>0</v>
      </c>
      <c r="AG192" s="43">
        <f t="shared" si="61"/>
        <v>0</v>
      </c>
      <c r="AH192" s="43">
        <f t="shared" si="62"/>
        <v>0</v>
      </c>
      <c r="AI192" s="43">
        <f t="shared" si="63"/>
        <v>0</v>
      </c>
      <c r="AJ192" s="42">
        <f t="shared" si="64"/>
        <v>0</v>
      </c>
      <c r="AK192" s="43">
        <f t="shared" si="65"/>
        <v>0</v>
      </c>
      <c r="AL192" s="43">
        <f t="shared" si="66"/>
        <v>0</v>
      </c>
      <c r="AM192" s="43">
        <f t="shared" si="67"/>
        <v>0</v>
      </c>
      <c r="AN192" s="42">
        <f t="shared" si="68"/>
        <v>0</v>
      </c>
      <c r="AO192" s="43">
        <f t="shared" si="69"/>
        <v>0</v>
      </c>
      <c r="AP192" s="43">
        <f t="shared" si="70"/>
        <v>0</v>
      </c>
      <c r="AQ192" s="43">
        <f t="shared" si="71"/>
        <v>0</v>
      </c>
    </row>
    <row r="193" spans="1:43" ht="15" customHeight="1" x14ac:dyDescent="0.25">
      <c r="A193" s="22" t="s">
        <v>258</v>
      </c>
      <c r="B193" s="22">
        <v>275</v>
      </c>
      <c r="C193" s="22" t="s">
        <v>619</v>
      </c>
      <c r="D193" s="22" t="s">
        <v>619</v>
      </c>
      <c r="E193" s="22" t="s">
        <v>620</v>
      </c>
      <c r="F193" s="22" t="s">
        <v>621</v>
      </c>
      <c r="G193" s="22" t="s">
        <v>932</v>
      </c>
      <c r="H193" s="23" t="s">
        <v>968</v>
      </c>
      <c r="I193" s="36">
        <v>804330</v>
      </c>
      <c r="J193" s="37">
        <v>0.86893203883495151</v>
      </c>
      <c r="K193" s="37">
        <v>1.0740000000000001</v>
      </c>
      <c r="L193" s="38">
        <v>1.236</v>
      </c>
      <c r="M193" s="36">
        <v>740091</v>
      </c>
      <c r="N193" s="37">
        <v>0.84829229547259744</v>
      </c>
      <c r="O193" s="37">
        <v>1.0680000000000001</v>
      </c>
      <c r="P193" s="38">
        <v>1.2589999999999999</v>
      </c>
      <c r="Q193" s="22" t="s">
        <v>326</v>
      </c>
      <c r="S193" s="38"/>
      <c r="T193" s="42">
        <f t="shared" si="49"/>
        <v>0</v>
      </c>
      <c r="U193" s="43">
        <f t="shared" si="73"/>
        <v>0</v>
      </c>
      <c r="V193" s="43">
        <f t="shared" si="50"/>
        <v>0</v>
      </c>
      <c r="W193" s="43">
        <f t="shared" si="51"/>
        <v>0</v>
      </c>
      <c r="X193" s="42">
        <f t="shared" si="52"/>
        <v>0</v>
      </c>
      <c r="Y193" s="43">
        <f t="shared" si="53"/>
        <v>0</v>
      </c>
      <c r="Z193" s="43">
        <f t="shared" si="54"/>
        <v>0</v>
      </c>
      <c r="AA193" s="43">
        <f t="shared" si="55"/>
        <v>0</v>
      </c>
      <c r="AB193" s="42">
        <f t="shared" si="56"/>
        <v>0</v>
      </c>
      <c r="AC193" s="43">
        <f t="shared" si="57"/>
        <v>0</v>
      </c>
      <c r="AD193" s="43">
        <f t="shared" si="58"/>
        <v>0</v>
      </c>
      <c r="AE193" s="43">
        <f t="shared" si="59"/>
        <v>0</v>
      </c>
      <c r="AF193" s="42">
        <f t="shared" si="60"/>
        <v>0</v>
      </c>
      <c r="AG193" s="43">
        <f t="shared" si="61"/>
        <v>0</v>
      </c>
      <c r="AH193" s="43">
        <f t="shared" si="62"/>
        <v>0</v>
      </c>
      <c r="AI193" s="43">
        <f t="shared" si="63"/>
        <v>0</v>
      </c>
      <c r="AJ193" s="42">
        <f t="shared" si="64"/>
        <v>0</v>
      </c>
      <c r="AK193" s="43">
        <f t="shared" si="65"/>
        <v>0</v>
      </c>
      <c r="AL193" s="43">
        <f t="shared" si="66"/>
        <v>0</v>
      </c>
      <c r="AM193" s="43">
        <f t="shared" si="67"/>
        <v>0</v>
      </c>
      <c r="AN193" s="42">
        <f t="shared" si="68"/>
        <v>0</v>
      </c>
      <c r="AO193" s="43">
        <f t="shared" si="69"/>
        <v>0</v>
      </c>
      <c r="AP193" s="43">
        <f t="shared" si="70"/>
        <v>0</v>
      </c>
      <c r="AQ193" s="43">
        <f t="shared" si="71"/>
        <v>0</v>
      </c>
    </row>
    <row r="194" spans="1:43" ht="15" customHeight="1" x14ac:dyDescent="0.25">
      <c r="A194" s="22" t="s">
        <v>259</v>
      </c>
      <c r="B194" s="22">
        <v>220</v>
      </c>
      <c r="C194" s="22" t="s">
        <v>708</v>
      </c>
      <c r="D194" s="22" t="s">
        <v>707</v>
      </c>
      <c r="E194" s="22" t="s">
        <v>709</v>
      </c>
      <c r="F194" s="22" t="s">
        <v>621</v>
      </c>
      <c r="G194" s="22" t="s">
        <v>929</v>
      </c>
      <c r="H194" s="23" t="s">
        <v>968</v>
      </c>
      <c r="I194" s="36">
        <v>147549</v>
      </c>
      <c r="J194" s="37">
        <v>1.022351797862002</v>
      </c>
      <c r="K194" s="37">
        <v>1.052</v>
      </c>
      <c r="L194" s="38">
        <v>1.0289999999999999</v>
      </c>
      <c r="M194" s="36">
        <v>159704</v>
      </c>
      <c r="N194" s="37">
        <v>1.02332361516035</v>
      </c>
      <c r="O194" s="37">
        <v>1.0529999999999999</v>
      </c>
      <c r="P194" s="38">
        <v>1.0289999999999999</v>
      </c>
      <c r="Q194" s="22" t="s">
        <v>440</v>
      </c>
      <c r="S194" s="38"/>
      <c r="T194" s="42">
        <f t="shared" si="49"/>
        <v>0</v>
      </c>
      <c r="U194" s="43">
        <f t="shared" si="73"/>
        <v>0</v>
      </c>
      <c r="V194" s="43">
        <f t="shared" si="50"/>
        <v>0</v>
      </c>
      <c r="W194" s="43">
        <f t="shared" si="51"/>
        <v>0</v>
      </c>
      <c r="X194" s="42">
        <f t="shared" si="52"/>
        <v>0</v>
      </c>
      <c r="Y194" s="43">
        <f t="shared" si="53"/>
        <v>0</v>
      </c>
      <c r="Z194" s="43">
        <f t="shared" si="54"/>
        <v>0</v>
      </c>
      <c r="AA194" s="43">
        <f t="shared" si="55"/>
        <v>0</v>
      </c>
      <c r="AB194" s="42">
        <f t="shared" si="56"/>
        <v>0</v>
      </c>
      <c r="AC194" s="43">
        <f t="shared" si="57"/>
        <v>0</v>
      </c>
      <c r="AD194" s="43">
        <f t="shared" si="58"/>
        <v>0</v>
      </c>
      <c r="AE194" s="43">
        <f t="shared" si="59"/>
        <v>0</v>
      </c>
      <c r="AF194" s="42">
        <f t="shared" si="60"/>
        <v>0</v>
      </c>
      <c r="AG194" s="43">
        <f t="shared" si="61"/>
        <v>0</v>
      </c>
      <c r="AH194" s="43">
        <f t="shared" si="62"/>
        <v>0</v>
      </c>
      <c r="AI194" s="43">
        <f t="shared" si="63"/>
        <v>0</v>
      </c>
      <c r="AJ194" s="42">
        <f t="shared" si="64"/>
        <v>0</v>
      </c>
      <c r="AK194" s="43">
        <f t="shared" si="65"/>
        <v>0</v>
      </c>
      <c r="AL194" s="43">
        <f t="shared" si="66"/>
        <v>0</v>
      </c>
      <c r="AM194" s="43">
        <f t="shared" si="67"/>
        <v>0</v>
      </c>
      <c r="AN194" s="42">
        <f t="shared" si="68"/>
        <v>0</v>
      </c>
      <c r="AO194" s="43">
        <f t="shared" si="69"/>
        <v>0</v>
      </c>
      <c r="AP194" s="43">
        <f t="shared" si="70"/>
        <v>0</v>
      </c>
      <c r="AQ194" s="43">
        <f t="shared" si="71"/>
        <v>0</v>
      </c>
    </row>
    <row r="195" spans="1:43" ht="15" customHeight="1" x14ac:dyDescent="0.25">
      <c r="A195" s="22" t="s">
        <v>260</v>
      </c>
      <c r="B195" s="22">
        <v>275</v>
      </c>
      <c r="C195" s="22" t="s">
        <v>619</v>
      </c>
      <c r="D195" s="22" t="s">
        <v>619</v>
      </c>
      <c r="E195" s="22" t="s">
        <v>620</v>
      </c>
      <c r="F195" s="22" t="s">
        <v>621</v>
      </c>
      <c r="G195" s="22" t="s">
        <v>929</v>
      </c>
      <c r="H195" s="23" t="s">
        <v>968</v>
      </c>
      <c r="I195" s="36">
        <v>559592</v>
      </c>
      <c r="J195" s="37">
        <v>1.1674828599412341</v>
      </c>
      <c r="K195" s="37">
        <v>1.1919999999999999</v>
      </c>
      <c r="L195" s="38">
        <v>1.0209999999999999</v>
      </c>
      <c r="M195" s="36">
        <v>508842</v>
      </c>
      <c r="N195" s="37">
        <v>1.1545189504373179</v>
      </c>
      <c r="O195" s="37">
        <v>1.1879999999999999</v>
      </c>
      <c r="P195" s="38">
        <v>1.0289999999999999</v>
      </c>
      <c r="Q195" s="22" t="s">
        <v>686</v>
      </c>
      <c r="S195" s="38"/>
      <c r="T195" s="42">
        <f t="shared" si="49"/>
        <v>0</v>
      </c>
      <c r="U195" s="43">
        <f t="shared" si="73"/>
        <v>0</v>
      </c>
      <c r="V195" s="43">
        <f t="shared" si="50"/>
        <v>0</v>
      </c>
      <c r="W195" s="43">
        <f t="shared" si="51"/>
        <v>0</v>
      </c>
      <c r="X195" s="42">
        <f t="shared" si="52"/>
        <v>0</v>
      </c>
      <c r="Y195" s="43">
        <f t="shared" si="53"/>
        <v>0</v>
      </c>
      <c r="Z195" s="43">
        <f t="shared" si="54"/>
        <v>0</v>
      </c>
      <c r="AA195" s="43">
        <f t="shared" si="55"/>
        <v>0</v>
      </c>
      <c r="AB195" s="42">
        <f t="shared" si="56"/>
        <v>0</v>
      </c>
      <c r="AC195" s="43">
        <f t="shared" si="57"/>
        <v>0</v>
      </c>
      <c r="AD195" s="43">
        <f t="shared" si="58"/>
        <v>0</v>
      </c>
      <c r="AE195" s="43">
        <f t="shared" si="59"/>
        <v>0</v>
      </c>
      <c r="AF195" s="42">
        <f t="shared" si="60"/>
        <v>0</v>
      </c>
      <c r="AG195" s="43">
        <f t="shared" si="61"/>
        <v>0</v>
      </c>
      <c r="AH195" s="43">
        <f t="shared" si="62"/>
        <v>0</v>
      </c>
      <c r="AI195" s="43">
        <f t="shared" si="63"/>
        <v>0</v>
      </c>
      <c r="AJ195" s="42">
        <f t="shared" si="64"/>
        <v>0</v>
      </c>
      <c r="AK195" s="43">
        <f t="shared" si="65"/>
        <v>0</v>
      </c>
      <c r="AL195" s="43">
        <f t="shared" si="66"/>
        <v>0</v>
      </c>
      <c r="AM195" s="43">
        <f t="shared" si="67"/>
        <v>0</v>
      </c>
      <c r="AN195" s="42">
        <f t="shared" si="68"/>
        <v>0</v>
      </c>
      <c r="AO195" s="43">
        <f t="shared" si="69"/>
        <v>0</v>
      </c>
      <c r="AP195" s="43">
        <f t="shared" si="70"/>
        <v>0</v>
      </c>
      <c r="AQ195" s="43">
        <f t="shared" si="71"/>
        <v>0</v>
      </c>
    </row>
    <row r="196" spans="1:43" ht="15" customHeight="1" x14ac:dyDescent="0.25">
      <c r="A196" s="22" t="s">
        <v>261</v>
      </c>
      <c r="B196" s="22">
        <v>220</v>
      </c>
      <c r="C196" s="22" t="s">
        <v>708</v>
      </c>
      <c r="D196" s="22" t="s">
        <v>707</v>
      </c>
      <c r="E196" s="22" t="s">
        <v>709</v>
      </c>
      <c r="F196" s="22" t="s">
        <v>621</v>
      </c>
      <c r="G196" s="22" t="s">
        <v>929</v>
      </c>
      <c r="H196" s="23" t="s">
        <v>968</v>
      </c>
      <c r="I196" s="36">
        <v>549008</v>
      </c>
      <c r="J196" s="37">
        <v>1.1400394477317553</v>
      </c>
      <c r="K196" s="37">
        <v>1.1559999999999999</v>
      </c>
      <c r="L196" s="38">
        <v>1.014</v>
      </c>
      <c r="M196" s="36">
        <v>695473</v>
      </c>
      <c r="N196" s="37">
        <v>1.1351084812623273</v>
      </c>
      <c r="O196" s="37">
        <v>1.151</v>
      </c>
      <c r="P196" s="38">
        <v>1.014</v>
      </c>
      <c r="Q196" s="22" t="s">
        <v>814</v>
      </c>
      <c r="S196" s="38"/>
      <c r="T196" s="42">
        <f t="shared" si="49"/>
        <v>0</v>
      </c>
      <c r="U196" s="43">
        <f t="shared" si="73"/>
        <v>0</v>
      </c>
      <c r="V196" s="43">
        <f t="shared" si="50"/>
        <v>0</v>
      </c>
      <c r="W196" s="43">
        <f t="shared" si="51"/>
        <v>0</v>
      </c>
      <c r="X196" s="42">
        <f t="shared" si="52"/>
        <v>0</v>
      </c>
      <c r="Y196" s="43">
        <f t="shared" si="53"/>
        <v>0</v>
      </c>
      <c r="Z196" s="43">
        <f t="shared" si="54"/>
        <v>0</v>
      </c>
      <c r="AA196" s="43">
        <f t="shared" si="55"/>
        <v>0</v>
      </c>
      <c r="AB196" s="42">
        <f t="shared" si="56"/>
        <v>0</v>
      </c>
      <c r="AC196" s="43">
        <f t="shared" si="57"/>
        <v>0</v>
      </c>
      <c r="AD196" s="43">
        <f t="shared" si="58"/>
        <v>0</v>
      </c>
      <c r="AE196" s="43">
        <f t="shared" si="59"/>
        <v>0</v>
      </c>
      <c r="AF196" s="42">
        <f t="shared" si="60"/>
        <v>0</v>
      </c>
      <c r="AG196" s="43">
        <f t="shared" si="61"/>
        <v>0</v>
      </c>
      <c r="AH196" s="43">
        <f t="shared" si="62"/>
        <v>0</v>
      </c>
      <c r="AI196" s="43">
        <f t="shared" si="63"/>
        <v>0</v>
      </c>
      <c r="AJ196" s="42">
        <f t="shared" si="64"/>
        <v>0</v>
      </c>
      <c r="AK196" s="43">
        <f t="shared" si="65"/>
        <v>0</v>
      </c>
      <c r="AL196" s="43">
        <f t="shared" si="66"/>
        <v>0</v>
      </c>
      <c r="AM196" s="43">
        <f t="shared" si="67"/>
        <v>0</v>
      </c>
      <c r="AN196" s="42">
        <f t="shared" si="68"/>
        <v>0</v>
      </c>
      <c r="AO196" s="43">
        <f t="shared" si="69"/>
        <v>0</v>
      </c>
      <c r="AP196" s="43">
        <f t="shared" si="70"/>
        <v>0</v>
      </c>
      <c r="AQ196" s="43">
        <f t="shared" si="71"/>
        <v>0</v>
      </c>
    </row>
    <row r="197" spans="1:43" ht="15" customHeight="1" x14ac:dyDescent="0.25">
      <c r="A197" s="22" t="s">
        <v>262</v>
      </c>
      <c r="B197" s="22">
        <v>295</v>
      </c>
      <c r="C197" s="22" t="s">
        <v>779</v>
      </c>
      <c r="D197" s="22" t="s">
        <v>778</v>
      </c>
      <c r="E197" s="22" t="s">
        <v>780</v>
      </c>
      <c r="F197" s="22" t="s">
        <v>621</v>
      </c>
      <c r="G197" s="22" t="s">
        <v>929</v>
      </c>
      <c r="H197" s="23" t="s">
        <v>968</v>
      </c>
      <c r="I197" s="36">
        <v>36860</v>
      </c>
      <c r="J197" s="37" t="s">
        <v>980</v>
      </c>
      <c r="K197" s="37">
        <v>0</v>
      </c>
      <c r="L197" s="38">
        <v>0</v>
      </c>
      <c r="M197" s="36">
        <v>37343</v>
      </c>
      <c r="N197" s="37" t="s">
        <v>980</v>
      </c>
      <c r="O197" s="37">
        <v>0</v>
      </c>
      <c r="P197" s="38">
        <v>0</v>
      </c>
      <c r="Q197" s="22" t="s">
        <v>812</v>
      </c>
      <c r="S197" s="38"/>
      <c r="T197" s="42">
        <f t="shared" ref="T197:T260" si="74">IF(AND($F197=$S$28,$G197=$S$29),IF($S$31=1,$I197,$M197),0)</f>
        <v>0</v>
      </c>
      <c r="U197" s="43">
        <f t="shared" si="73"/>
        <v>0</v>
      </c>
      <c r="V197" s="43">
        <f t="shared" ref="V197:V260" si="75">IF(AND($F197=$S$28,$G197=$S$29),IF($S$31=1,$K197,$O197),0)</f>
        <v>0</v>
      </c>
      <c r="W197" s="43">
        <f t="shared" ref="W197:W260" si="76">IF(AND($F197=$S$28,$G197=$S$29),IF($S$31=1,$L197,$P197),0)</f>
        <v>0</v>
      </c>
      <c r="X197" s="42">
        <f t="shared" ref="X197:X260" si="77">IF(AND(OR($F197=$S$38,$S$38="Alle"),OR($G197=$S$39,$S$39="Alle")),IF($S$31=1,$I197,$M197),0)</f>
        <v>0</v>
      </c>
      <c r="Y197" s="43">
        <f t="shared" ref="Y197:Y260" si="78">IF(AND(OR($F197=$S$38,$S$38="Alle"),OR($G197=$S$39,$S$39="Alle")),IF($S$31=1,$J197,$N197),0)</f>
        <v>0</v>
      </c>
      <c r="Z197" s="43">
        <f t="shared" ref="Z197:Z260" si="79">IF(AND(OR($F197=$S$38,$S$38="Alle"),OR($G197=$S$39,$S$39="Alle")),IF($S$31=1,$K197,$O197),0)</f>
        <v>0</v>
      </c>
      <c r="AA197" s="43">
        <f t="shared" ref="AA197:AA260" si="80">IF(AND(OR($F197=$S$38,$S$38="Alle"),OR($G197=$S$39,$S$39="Alle")),IF($S$31=1,$L197,$P197),0)</f>
        <v>0</v>
      </c>
      <c r="AB197" s="42">
        <f t="shared" ref="AB197:AB260" si="81">IF($U197&gt;=100%,T197,0)</f>
        <v>0</v>
      </c>
      <c r="AC197" s="43">
        <f t="shared" ref="AC197:AC260" si="82">IF($U197&gt;=100%,U197,0)</f>
        <v>0</v>
      </c>
      <c r="AD197" s="43">
        <f t="shared" ref="AD197:AD260" si="83">IF($U197&gt;=100%,V197,0)</f>
        <v>0</v>
      </c>
      <c r="AE197" s="43">
        <f t="shared" ref="AE197:AE260" si="84">IF($U197&gt;=100%,W197,0)</f>
        <v>0</v>
      </c>
      <c r="AF197" s="42">
        <f t="shared" ref="AF197:AF260" si="85">IF($Y197&gt;=100%,X197,0)</f>
        <v>0</v>
      </c>
      <c r="AG197" s="43">
        <f t="shared" ref="AG197:AG260" si="86">IF($Y197&gt;=100%,Y197,0)</f>
        <v>0</v>
      </c>
      <c r="AH197" s="43">
        <f t="shared" ref="AH197:AH260" si="87">IF($Y197&gt;=100%,Z197,0)</f>
        <v>0</v>
      </c>
      <c r="AI197" s="43">
        <f t="shared" ref="AI197:AI260" si="88">IF($Y197&gt;=100%,AA197,0)</f>
        <v>0</v>
      </c>
      <c r="AJ197" s="42">
        <f t="shared" ref="AJ197:AJ260" si="89">IF($U197&gt;=100%,0,T197)</f>
        <v>0</v>
      </c>
      <c r="AK197" s="43">
        <f t="shared" ref="AK197:AK260" si="90">IF($U197&gt;=100%,0,U197)</f>
        <v>0</v>
      </c>
      <c r="AL197" s="43">
        <f t="shared" ref="AL197:AL260" si="91">IF($U197&gt;=100%,0,V197)</f>
        <v>0</v>
      </c>
      <c r="AM197" s="43">
        <f t="shared" ref="AM197:AM260" si="92">IF($U197&gt;=100%,0,W197)</f>
        <v>0</v>
      </c>
      <c r="AN197" s="42">
        <f t="shared" ref="AN197:AN260" si="93">IF($Y197&gt;=100%,0,X197)</f>
        <v>0</v>
      </c>
      <c r="AO197" s="43">
        <f t="shared" ref="AO197:AO260" si="94">IF($Y197&gt;=100%,0,Y197)</f>
        <v>0</v>
      </c>
      <c r="AP197" s="43">
        <f t="shared" ref="AP197:AP260" si="95">IF($Y197&gt;=100%,0,Z197)</f>
        <v>0</v>
      </c>
      <c r="AQ197" s="43">
        <f t="shared" ref="AQ197:AQ260" si="96">IF($Y197&gt;=100%,0,AA197)</f>
        <v>0</v>
      </c>
    </row>
    <row r="198" spans="1:43" ht="15" customHeight="1" x14ac:dyDescent="0.25">
      <c r="A198" s="22" t="s">
        <v>263</v>
      </c>
      <c r="B198" s="22">
        <v>295</v>
      </c>
      <c r="C198" s="22" t="s">
        <v>779</v>
      </c>
      <c r="D198" s="22" t="s">
        <v>778</v>
      </c>
      <c r="E198" s="22" t="s">
        <v>780</v>
      </c>
      <c r="F198" s="22" t="s">
        <v>621</v>
      </c>
      <c r="G198" s="22" t="s">
        <v>929</v>
      </c>
      <c r="H198" s="23" t="s">
        <v>968</v>
      </c>
      <c r="I198" s="36">
        <v>113427</v>
      </c>
      <c r="J198" s="37" t="s">
        <v>980</v>
      </c>
      <c r="K198" s="37">
        <v>0</v>
      </c>
      <c r="L198" s="38">
        <v>0</v>
      </c>
      <c r="M198" s="36">
        <v>114542</v>
      </c>
      <c r="N198" s="37" t="s">
        <v>980</v>
      </c>
      <c r="O198" s="37">
        <v>0</v>
      </c>
      <c r="P198" s="38">
        <v>0</v>
      </c>
      <c r="Q198" s="22" t="s">
        <v>273</v>
      </c>
      <c r="S198" s="38"/>
      <c r="T198" s="42">
        <f t="shared" si="74"/>
        <v>0</v>
      </c>
      <c r="U198" s="43">
        <f t="shared" si="73"/>
        <v>0</v>
      </c>
      <c r="V198" s="43">
        <f t="shared" si="75"/>
        <v>0</v>
      </c>
      <c r="W198" s="43">
        <f t="shared" si="76"/>
        <v>0</v>
      </c>
      <c r="X198" s="42">
        <f t="shared" si="77"/>
        <v>0</v>
      </c>
      <c r="Y198" s="43">
        <f t="shared" si="78"/>
        <v>0</v>
      </c>
      <c r="Z198" s="43">
        <f t="shared" si="79"/>
        <v>0</v>
      </c>
      <c r="AA198" s="43">
        <f t="shared" si="80"/>
        <v>0</v>
      </c>
      <c r="AB198" s="42">
        <f t="shared" si="81"/>
        <v>0</v>
      </c>
      <c r="AC198" s="43">
        <f t="shared" si="82"/>
        <v>0</v>
      </c>
      <c r="AD198" s="43">
        <f t="shared" si="83"/>
        <v>0</v>
      </c>
      <c r="AE198" s="43">
        <f t="shared" si="84"/>
        <v>0</v>
      </c>
      <c r="AF198" s="42">
        <f t="shared" si="85"/>
        <v>0</v>
      </c>
      <c r="AG198" s="43">
        <f t="shared" si="86"/>
        <v>0</v>
      </c>
      <c r="AH198" s="43">
        <f t="shared" si="87"/>
        <v>0</v>
      </c>
      <c r="AI198" s="43">
        <f t="shared" si="88"/>
        <v>0</v>
      </c>
      <c r="AJ198" s="42">
        <f t="shared" si="89"/>
        <v>0</v>
      </c>
      <c r="AK198" s="43">
        <f t="shared" si="90"/>
        <v>0</v>
      </c>
      <c r="AL198" s="43">
        <f t="shared" si="91"/>
        <v>0</v>
      </c>
      <c r="AM198" s="43">
        <f t="shared" si="92"/>
        <v>0</v>
      </c>
      <c r="AN198" s="42">
        <f t="shared" si="93"/>
        <v>0</v>
      </c>
      <c r="AO198" s="43">
        <f t="shared" si="94"/>
        <v>0</v>
      </c>
      <c r="AP198" s="43">
        <f t="shared" si="95"/>
        <v>0</v>
      </c>
      <c r="AQ198" s="43">
        <f t="shared" si="96"/>
        <v>0</v>
      </c>
    </row>
    <row r="199" spans="1:43" ht="15" customHeight="1" x14ac:dyDescent="0.25">
      <c r="A199" s="22" t="s">
        <v>33</v>
      </c>
      <c r="B199" s="22">
        <v>235</v>
      </c>
      <c r="C199" s="22" t="s">
        <v>893</v>
      </c>
      <c r="D199" s="22" t="s">
        <v>892</v>
      </c>
      <c r="E199" s="22" t="s">
        <v>894</v>
      </c>
      <c r="F199" s="22" t="s">
        <v>269</v>
      </c>
      <c r="G199" s="22" t="s">
        <v>932</v>
      </c>
      <c r="H199" s="23" t="s">
        <v>968</v>
      </c>
      <c r="I199" s="36">
        <v>137361</v>
      </c>
      <c r="J199" s="37">
        <v>1.1260973663208302</v>
      </c>
      <c r="K199" s="37">
        <v>1.411</v>
      </c>
      <c r="L199" s="38">
        <v>1.2529999999999999</v>
      </c>
      <c r="M199" s="36">
        <v>130117</v>
      </c>
      <c r="N199" s="37">
        <v>1.0978689818468825</v>
      </c>
      <c r="O199" s="37">
        <v>1.391</v>
      </c>
      <c r="P199" s="38">
        <v>1.2669999999999999</v>
      </c>
      <c r="Q199" s="22" t="s">
        <v>831</v>
      </c>
      <c r="S199" s="38"/>
      <c r="T199" s="42">
        <f t="shared" si="74"/>
        <v>0</v>
      </c>
      <c r="U199" s="43">
        <f t="shared" si="73"/>
        <v>0</v>
      </c>
      <c r="V199" s="43">
        <f t="shared" si="75"/>
        <v>0</v>
      </c>
      <c r="W199" s="43">
        <f t="shared" si="76"/>
        <v>0</v>
      </c>
      <c r="X199" s="42">
        <f t="shared" si="77"/>
        <v>130117</v>
      </c>
      <c r="Y199" s="43">
        <f t="shared" si="78"/>
        <v>1.0978689818468825</v>
      </c>
      <c r="Z199" s="43">
        <f t="shared" si="79"/>
        <v>1.391</v>
      </c>
      <c r="AA199" s="43">
        <f t="shared" si="80"/>
        <v>1.2669999999999999</v>
      </c>
      <c r="AB199" s="42">
        <f t="shared" si="81"/>
        <v>0</v>
      </c>
      <c r="AC199" s="43">
        <f t="shared" si="82"/>
        <v>0</v>
      </c>
      <c r="AD199" s="43">
        <f t="shared" si="83"/>
        <v>0</v>
      </c>
      <c r="AE199" s="43">
        <f t="shared" si="84"/>
        <v>0</v>
      </c>
      <c r="AF199" s="42">
        <f t="shared" si="85"/>
        <v>130117</v>
      </c>
      <c r="AG199" s="43">
        <f t="shared" si="86"/>
        <v>1.0978689818468825</v>
      </c>
      <c r="AH199" s="43">
        <f t="shared" si="87"/>
        <v>1.391</v>
      </c>
      <c r="AI199" s="43">
        <f t="shared" si="88"/>
        <v>1.2669999999999999</v>
      </c>
      <c r="AJ199" s="42">
        <f t="shared" si="89"/>
        <v>0</v>
      </c>
      <c r="AK199" s="43">
        <f t="shared" si="90"/>
        <v>0</v>
      </c>
      <c r="AL199" s="43">
        <f t="shared" si="91"/>
        <v>0</v>
      </c>
      <c r="AM199" s="43">
        <f t="shared" si="92"/>
        <v>0</v>
      </c>
      <c r="AN199" s="42">
        <f t="shared" si="93"/>
        <v>0</v>
      </c>
      <c r="AO199" s="43">
        <f t="shared" si="94"/>
        <v>0</v>
      </c>
      <c r="AP199" s="43">
        <f t="shared" si="95"/>
        <v>0</v>
      </c>
      <c r="AQ199" s="43">
        <f t="shared" si="96"/>
        <v>0</v>
      </c>
    </row>
    <row r="200" spans="1:43" ht="15" customHeight="1" x14ac:dyDescent="0.25">
      <c r="A200" s="22" t="s">
        <v>135</v>
      </c>
      <c r="B200" s="22">
        <v>236</v>
      </c>
      <c r="C200" s="22" t="s">
        <v>728</v>
      </c>
      <c r="D200" s="22" t="s">
        <v>727</v>
      </c>
      <c r="E200" s="22" t="s">
        <v>288</v>
      </c>
      <c r="F200" s="22" t="s">
        <v>269</v>
      </c>
      <c r="G200" s="22" t="s">
        <v>926</v>
      </c>
      <c r="H200" s="23" t="s">
        <v>968</v>
      </c>
      <c r="I200" s="36">
        <v>633995</v>
      </c>
      <c r="J200" s="37">
        <v>1.1427399507793272</v>
      </c>
      <c r="K200" s="37">
        <v>1.393</v>
      </c>
      <c r="L200" s="38">
        <v>1.2190000000000001</v>
      </c>
      <c r="M200" s="36">
        <v>576458</v>
      </c>
      <c r="N200" s="37">
        <v>1.139767054908486</v>
      </c>
      <c r="O200" s="37">
        <v>1.37</v>
      </c>
      <c r="P200" s="38">
        <v>1.202</v>
      </c>
      <c r="Q200" s="22" t="s">
        <v>442</v>
      </c>
      <c r="S200" s="38"/>
      <c r="T200" s="42">
        <f t="shared" si="74"/>
        <v>0</v>
      </c>
      <c r="U200" s="43">
        <f t="shared" si="73"/>
        <v>0</v>
      </c>
      <c r="V200" s="43">
        <f t="shared" si="75"/>
        <v>0</v>
      </c>
      <c r="W200" s="43">
        <f t="shared" si="76"/>
        <v>0</v>
      </c>
      <c r="X200" s="42">
        <f t="shared" si="77"/>
        <v>576458</v>
      </c>
      <c r="Y200" s="43">
        <f t="shared" si="78"/>
        <v>1.139767054908486</v>
      </c>
      <c r="Z200" s="43">
        <f t="shared" si="79"/>
        <v>1.37</v>
      </c>
      <c r="AA200" s="43">
        <f t="shared" si="80"/>
        <v>1.202</v>
      </c>
      <c r="AB200" s="42">
        <f t="shared" si="81"/>
        <v>0</v>
      </c>
      <c r="AC200" s="43">
        <f t="shared" si="82"/>
        <v>0</v>
      </c>
      <c r="AD200" s="43">
        <f t="shared" si="83"/>
        <v>0</v>
      </c>
      <c r="AE200" s="43">
        <f t="shared" si="84"/>
        <v>0</v>
      </c>
      <c r="AF200" s="42">
        <f t="shared" si="85"/>
        <v>576458</v>
      </c>
      <c r="AG200" s="43">
        <f t="shared" si="86"/>
        <v>1.139767054908486</v>
      </c>
      <c r="AH200" s="43">
        <f t="shared" si="87"/>
        <v>1.37</v>
      </c>
      <c r="AI200" s="43">
        <f t="shared" si="88"/>
        <v>1.202</v>
      </c>
      <c r="AJ200" s="42">
        <f t="shared" si="89"/>
        <v>0</v>
      </c>
      <c r="AK200" s="43">
        <f t="shared" si="90"/>
        <v>0</v>
      </c>
      <c r="AL200" s="43">
        <f t="shared" si="91"/>
        <v>0</v>
      </c>
      <c r="AM200" s="43">
        <f t="shared" si="92"/>
        <v>0</v>
      </c>
      <c r="AN200" s="42">
        <f t="shared" si="93"/>
        <v>0</v>
      </c>
      <c r="AO200" s="43">
        <f t="shared" si="94"/>
        <v>0</v>
      </c>
      <c r="AP200" s="43">
        <f t="shared" si="95"/>
        <v>0</v>
      </c>
      <c r="AQ200" s="43">
        <f t="shared" si="96"/>
        <v>0</v>
      </c>
    </row>
    <row r="201" spans="1:43" ht="15" customHeight="1" x14ac:dyDescent="0.25">
      <c r="A201" s="22" t="s">
        <v>141</v>
      </c>
      <c r="B201" s="22">
        <v>237</v>
      </c>
      <c r="C201" s="22" t="s">
        <v>730</v>
      </c>
      <c r="D201" s="22" t="s">
        <v>729</v>
      </c>
      <c r="E201" s="22" t="s">
        <v>731</v>
      </c>
      <c r="F201" s="22" t="s">
        <v>269</v>
      </c>
      <c r="G201" s="22" t="s">
        <v>929</v>
      </c>
      <c r="H201" s="23" t="s">
        <v>968</v>
      </c>
      <c r="I201" s="36">
        <v>345310</v>
      </c>
      <c r="J201" s="37">
        <v>0.92394122731201378</v>
      </c>
      <c r="K201" s="37">
        <v>1.069</v>
      </c>
      <c r="L201" s="38">
        <v>1.157</v>
      </c>
      <c r="M201" s="36">
        <v>310008</v>
      </c>
      <c r="N201" s="37">
        <v>0.9158798283261802</v>
      </c>
      <c r="O201" s="37">
        <v>1.0669999999999999</v>
      </c>
      <c r="P201" s="38">
        <v>1.165</v>
      </c>
      <c r="Q201" s="22" t="s">
        <v>688</v>
      </c>
      <c r="S201" s="38"/>
      <c r="T201" s="42">
        <f t="shared" si="74"/>
        <v>310008</v>
      </c>
      <c r="U201" s="43">
        <f t="shared" si="73"/>
        <v>0.9158798283261802</v>
      </c>
      <c r="V201" s="43">
        <f t="shared" si="75"/>
        <v>1.0669999999999999</v>
      </c>
      <c r="W201" s="43">
        <f t="shared" si="76"/>
        <v>1.165</v>
      </c>
      <c r="X201" s="42">
        <f t="shared" si="77"/>
        <v>310008</v>
      </c>
      <c r="Y201" s="43">
        <f t="shared" si="78"/>
        <v>0.9158798283261802</v>
      </c>
      <c r="Z201" s="43">
        <f t="shared" si="79"/>
        <v>1.0669999999999999</v>
      </c>
      <c r="AA201" s="43">
        <f t="shared" si="80"/>
        <v>1.165</v>
      </c>
      <c r="AB201" s="42">
        <f t="shared" si="81"/>
        <v>0</v>
      </c>
      <c r="AC201" s="43">
        <f t="shared" si="82"/>
        <v>0</v>
      </c>
      <c r="AD201" s="43">
        <f t="shared" si="83"/>
        <v>0</v>
      </c>
      <c r="AE201" s="43">
        <f t="shared" si="84"/>
        <v>0</v>
      </c>
      <c r="AF201" s="42">
        <f t="shared" si="85"/>
        <v>0</v>
      </c>
      <c r="AG201" s="43">
        <f t="shared" si="86"/>
        <v>0</v>
      </c>
      <c r="AH201" s="43">
        <f t="shared" si="87"/>
        <v>0</v>
      </c>
      <c r="AI201" s="43">
        <f t="shared" si="88"/>
        <v>0</v>
      </c>
      <c r="AJ201" s="42">
        <f t="shared" si="89"/>
        <v>310008</v>
      </c>
      <c r="AK201" s="43">
        <f t="shared" si="90"/>
        <v>0.9158798283261802</v>
      </c>
      <c r="AL201" s="43">
        <f t="shared" si="91"/>
        <v>1.0669999999999999</v>
      </c>
      <c r="AM201" s="43">
        <f t="shared" si="92"/>
        <v>1.165</v>
      </c>
      <c r="AN201" s="42">
        <f t="shared" si="93"/>
        <v>310008</v>
      </c>
      <c r="AO201" s="43">
        <f t="shared" si="94"/>
        <v>0.9158798283261802</v>
      </c>
      <c r="AP201" s="43">
        <f t="shared" si="95"/>
        <v>1.0669999999999999</v>
      </c>
      <c r="AQ201" s="43">
        <f t="shared" si="96"/>
        <v>1.165</v>
      </c>
    </row>
    <row r="202" spans="1:43" ht="15" customHeight="1" x14ac:dyDescent="0.25">
      <c r="A202" s="22" t="s">
        <v>8</v>
      </c>
      <c r="B202" s="22">
        <v>238</v>
      </c>
      <c r="C202" s="22" t="s">
        <v>851</v>
      </c>
      <c r="D202" s="22" t="s">
        <v>850</v>
      </c>
      <c r="E202" s="22" t="s">
        <v>288</v>
      </c>
      <c r="F202" s="22" t="s">
        <v>400</v>
      </c>
      <c r="G202" s="22" t="s">
        <v>926</v>
      </c>
      <c r="H202" s="23" t="s">
        <v>968</v>
      </c>
      <c r="I202" s="36">
        <v>305866</v>
      </c>
      <c r="J202" s="37">
        <v>1.0092678405931419</v>
      </c>
      <c r="K202" s="37">
        <v>1.089</v>
      </c>
      <c r="L202" s="38">
        <v>1.079</v>
      </c>
      <c r="M202" s="36">
        <v>277175</v>
      </c>
      <c r="N202" s="37">
        <v>1.0092506938020351</v>
      </c>
      <c r="O202" s="37">
        <v>1.091</v>
      </c>
      <c r="P202" s="38">
        <v>1.081</v>
      </c>
      <c r="Q202" s="22" t="s">
        <v>460</v>
      </c>
      <c r="S202" s="38"/>
      <c r="T202" s="42">
        <f t="shared" si="74"/>
        <v>0</v>
      </c>
      <c r="U202" s="43">
        <f t="shared" si="73"/>
        <v>0</v>
      </c>
      <c r="V202" s="43">
        <f t="shared" si="75"/>
        <v>0</v>
      </c>
      <c r="W202" s="43">
        <f t="shared" si="76"/>
        <v>0</v>
      </c>
      <c r="X202" s="42">
        <f t="shared" si="77"/>
        <v>0</v>
      </c>
      <c r="Y202" s="43">
        <f t="shared" si="78"/>
        <v>0</v>
      </c>
      <c r="Z202" s="43">
        <f t="shared" si="79"/>
        <v>0</v>
      </c>
      <c r="AA202" s="43">
        <f t="shared" si="80"/>
        <v>0</v>
      </c>
      <c r="AB202" s="42">
        <f t="shared" si="81"/>
        <v>0</v>
      </c>
      <c r="AC202" s="43">
        <f t="shared" si="82"/>
        <v>0</v>
      </c>
      <c r="AD202" s="43">
        <f t="shared" si="83"/>
        <v>0</v>
      </c>
      <c r="AE202" s="43">
        <f t="shared" si="84"/>
        <v>0</v>
      </c>
      <c r="AF202" s="42">
        <f t="shared" si="85"/>
        <v>0</v>
      </c>
      <c r="AG202" s="43">
        <f t="shared" si="86"/>
        <v>0</v>
      </c>
      <c r="AH202" s="43">
        <f t="shared" si="87"/>
        <v>0</v>
      </c>
      <c r="AI202" s="43">
        <f t="shared" si="88"/>
        <v>0</v>
      </c>
      <c r="AJ202" s="42">
        <f t="shared" si="89"/>
        <v>0</v>
      </c>
      <c r="AK202" s="43">
        <f t="shared" si="90"/>
        <v>0</v>
      </c>
      <c r="AL202" s="43">
        <f t="shared" si="91"/>
        <v>0</v>
      </c>
      <c r="AM202" s="43">
        <f t="shared" si="92"/>
        <v>0</v>
      </c>
      <c r="AN202" s="42">
        <f t="shared" si="93"/>
        <v>0</v>
      </c>
      <c r="AO202" s="43">
        <f t="shared" si="94"/>
        <v>0</v>
      </c>
      <c r="AP202" s="43">
        <f t="shared" si="95"/>
        <v>0</v>
      </c>
      <c r="AQ202" s="43">
        <f t="shared" si="96"/>
        <v>0</v>
      </c>
    </row>
    <row r="203" spans="1:43" ht="15" customHeight="1" x14ac:dyDescent="0.25">
      <c r="A203" s="22" t="s">
        <v>210</v>
      </c>
      <c r="B203" s="22">
        <v>239</v>
      </c>
      <c r="C203" s="22" t="s">
        <v>733</v>
      </c>
      <c r="D203" s="22" t="s">
        <v>732</v>
      </c>
      <c r="E203" s="22" t="s">
        <v>734</v>
      </c>
      <c r="F203" s="22" t="s">
        <v>269</v>
      </c>
      <c r="G203" s="22" t="s">
        <v>929</v>
      </c>
      <c r="H203" s="23" t="s">
        <v>968</v>
      </c>
      <c r="I203" s="36">
        <v>67428</v>
      </c>
      <c r="J203" s="37">
        <v>0.8453781512605042</v>
      </c>
      <c r="K203" s="37">
        <v>1.006</v>
      </c>
      <c r="L203" s="38">
        <v>1.19</v>
      </c>
      <c r="M203" s="36">
        <v>60557</v>
      </c>
      <c r="N203" s="37">
        <v>0.81795511221945127</v>
      </c>
      <c r="O203" s="37">
        <v>0.98399999999999999</v>
      </c>
      <c r="P203" s="38">
        <v>1.2030000000000001</v>
      </c>
      <c r="Q203" s="22" t="s">
        <v>913</v>
      </c>
      <c r="S203" s="38"/>
      <c r="T203" s="42">
        <f t="shared" si="74"/>
        <v>60557</v>
      </c>
      <c r="U203" s="43">
        <f t="shared" si="73"/>
        <v>0.81795511221945127</v>
      </c>
      <c r="V203" s="43">
        <f t="shared" si="75"/>
        <v>0.98399999999999999</v>
      </c>
      <c r="W203" s="43">
        <f t="shared" si="76"/>
        <v>1.2030000000000001</v>
      </c>
      <c r="X203" s="42">
        <f t="shared" si="77"/>
        <v>60557</v>
      </c>
      <c r="Y203" s="43">
        <f t="shared" si="78"/>
        <v>0.81795511221945127</v>
      </c>
      <c r="Z203" s="43">
        <f t="shared" si="79"/>
        <v>0.98399999999999999</v>
      </c>
      <c r="AA203" s="43">
        <f t="shared" si="80"/>
        <v>1.2030000000000001</v>
      </c>
      <c r="AB203" s="42">
        <f t="shared" si="81"/>
        <v>0</v>
      </c>
      <c r="AC203" s="43">
        <f t="shared" si="82"/>
        <v>0</v>
      </c>
      <c r="AD203" s="43">
        <f t="shared" si="83"/>
        <v>0</v>
      </c>
      <c r="AE203" s="43">
        <f t="shared" si="84"/>
        <v>0</v>
      </c>
      <c r="AF203" s="42">
        <f t="shared" si="85"/>
        <v>0</v>
      </c>
      <c r="AG203" s="43">
        <f t="shared" si="86"/>
        <v>0</v>
      </c>
      <c r="AH203" s="43">
        <f t="shared" si="87"/>
        <v>0</v>
      </c>
      <c r="AI203" s="43">
        <f t="shared" si="88"/>
        <v>0</v>
      </c>
      <c r="AJ203" s="42">
        <f t="shared" si="89"/>
        <v>60557</v>
      </c>
      <c r="AK203" s="43">
        <f t="shared" si="90"/>
        <v>0.81795511221945127</v>
      </c>
      <c r="AL203" s="43">
        <f t="shared" si="91"/>
        <v>0.98399999999999999</v>
      </c>
      <c r="AM203" s="43">
        <f t="shared" si="92"/>
        <v>1.2030000000000001</v>
      </c>
      <c r="AN203" s="42">
        <f t="shared" si="93"/>
        <v>60557</v>
      </c>
      <c r="AO203" s="43">
        <f t="shared" si="94"/>
        <v>0.81795511221945127</v>
      </c>
      <c r="AP203" s="43">
        <f t="shared" si="95"/>
        <v>0.98399999999999999</v>
      </c>
      <c r="AQ203" s="43">
        <f t="shared" si="96"/>
        <v>1.2030000000000001</v>
      </c>
    </row>
    <row r="204" spans="1:43" ht="15" customHeight="1" x14ac:dyDescent="0.25">
      <c r="A204" s="22" t="s">
        <v>213</v>
      </c>
      <c r="B204" s="22">
        <v>241</v>
      </c>
      <c r="C204" s="22" t="s">
        <v>736</v>
      </c>
      <c r="D204" s="22" t="s">
        <v>735</v>
      </c>
      <c r="E204" s="22" t="s">
        <v>737</v>
      </c>
      <c r="F204" s="22" t="s">
        <v>269</v>
      </c>
      <c r="G204" s="22" t="s">
        <v>929</v>
      </c>
      <c r="H204" s="23" t="s">
        <v>968</v>
      </c>
      <c r="I204" s="36">
        <v>2441000</v>
      </c>
      <c r="J204" s="37">
        <v>0.91300745650372828</v>
      </c>
      <c r="K204" s="37">
        <v>1.1020000000000001</v>
      </c>
      <c r="L204" s="38">
        <v>1.2070000000000001</v>
      </c>
      <c r="M204" s="36">
        <v>2247044</v>
      </c>
      <c r="N204" s="37">
        <v>0.86939417781274597</v>
      </c>
      <c r="O204" s="37">
        <v>1.105</v>
      </c>
      <c r="P204" s="38">
        <v>1.2709999999999999</v>
      </c>
      <c r="Q204" s="22" t="s">
        <v>690</v>
      </c>
      <c r="S204" s="38"/>
      <c r="T204" s="42">
        <f t="shared" si="74"/>
        <v>2247044</v>
      </c>
      <c r="U204" s="43">
        <f t="shared" si="73"/>
        <v>0.86939417781274597</v>
      </c>
      <c r="V204" s="43">
        <f t="shared" si="75"/>
        <v>1.105</v>
      </c>
      <c r="W204" s="43">
        <f t="shared" si="76"/>
        <v>1.2709999999999999</v>
      </c>
      <c r="X204" s="42">
        <f t="shared" si="77"/>
        <v>2247044</v>
      </c>
      <c r="Y204" s="43">
        <f t="shared" si="78"/>
        <v>0.86939417781274597</v>
      </c>
      <c r="Z204" s="43">
        <f t="shared" si="79"/>
        <v>1.105</v>
      </c>
      <c r="AA204" s="43">
        <f t="shared" si="80"/>
        <v>1.2709999999999999</v>
      </c>
      <c r="AB204" s="42">
        <f t="shared" si="81"/>
        <v>0</v>
      </c>
      <c r="AC204" s="43">
        <f t="shared" si="82"/>
        <v>0</v>
      </c>
      <c r="AD204" s="43">
        <f t="shared" si="83"/>
        <v>0</v>
      </c>
      <c r="AE204" s="43">
        <f t="shared" si="84"/>
        <v>0</v>
      </c>
      <c r="AF204" s="42">
        <f t="shared" si="85"/>
        <v>0</v>
      </c>
      <c r="AG204" s="43">
        <f t="shared" si="86"/>
        <v>0</v>
      </c>
      <c r="AH204" s="43">
        <f t="shared" si="87"/>
        <v>0</v>
      </c>
      <c r="AI204" s="43">
        <f t="shared" si="88"/>
        <v>0</v>
      </c>
      <c r="AJ204" s="42">
        <f t="shared" si="89"/>
        <v>2247044</v>
      </c>
      <c r="AK204" s="43">
        <f t="shared" si="90"/>
        <v>0.86939417781274597</v>
      </c>
      <c r="AL204" s="43">
        <f t="shared" si="91"/>
        <v>1.105</v>
      </c>
      <c r="AM204" s="43">
        <f t="shared" si="92"/>
        <v>1.2709999999999999</v>
      </c>
      <c r="AN204" s="42">
        <f t="shared" si="93"/>
        <v>2247044</v>
      </c>
      <c r="AO204" s="43">
        <f t="shared" si="94"/>
        <v>0.86939417781274597</v>
      </c>
      <c r="AP204" s="43">
        <f t="shared" si="95"/>
        <v>1.105</v>
      </c>
      <c r="AQ204" s="43">
        <f t="shared" si="96"/>
        <v>1.2709999999999999</v>
      </c>
    </row>
    <row r="205" spans="1:43" ht="15" customHeight="1" x14ac:dyDescent="0.25">
      <c r="A205" s="22" t="s">
        <v>182</v>
      </c>
      <c r="B205" s="22">
        <v>242</v>
      </c>
      <c r="C205" s="22" t="s">
        <v>739</v>
      </c>
      <c r="D205" s="22" t="s">
        <v>738</v>
      </c>
      <c r="E205" s="22" t="s">
        <v>740</v>
      </c>
      <c r="F205" s="22" t="s">
        <v>269</v>
      </c>
      <c r="G205" s="22" t="s">
        <v>929</v>
      </c>
      <c r="H205" s="23" t="s">
        <v>968</v>
      </c>
      <c r="I205" s="36">
        <v>390050</v>
      </c>
      <c r="J205" s="37">
        <v>0.92943201376936324</v>
      </c>
      <c r="K205" s="37">
        <v>1.08</v>
      </c>
      <c r="L205" s="38">
        <v>1.1619999999999999</v>
      </c>
      <c r="M205" s="36">
        <v>367575</v>
      </c>
      <c r="N205" s="37">
        <v>0.91460290350128093</v>
      </c>
      <c r="O205" s="37">
        <v>1.071</v>
      </c>
      <c r="P205" s="38">
        <v>1.171</v>
      </c>
      <c r="Q205" s="22" t="s">
        <v>445</v>
      </c>
      <c r="S205" s="38"/>
      <c r="T205" s="42">
        <f t="shared" si="74"/>
        <v>367575</v>
      </c>
      <c r="U205" s="43">
        <f t="shared" si="73"/>
        <v>0.91460290350128093</v>
      </c>
      <c r="V205" s="43">
        <f t="shared" si="75"/>
        <v>1.071</v>
      </c>
      <c r="W205" s="43">
        <f t="shared" si="76"/>
        <v>1.171</v>
      </c>
      <c r="X205" s="42">
        <f t="shared" si="77"/>
        <v>367575</v>
      </c>
      <c r="Y205" s="43">
        <f t="shared" si="78"/>
        <v>0.91460290350128093</v>
      </c>
      <c r="Z205" s="43">
        <f t="shared" si="79"/>
        <v>1.071</v>
      </c>
      <c r="AA205" s="43">
        <f t="shared" si="80"/>
        <v>1.171</v>
      </c>
      <c r="AB205" s="42">
        <f t="shared" si="81"/>
        <v>0</v>
      </c>
      <c r="AC205" s="43">
        <f t="shared" si="82"/>
        <v>0</v>
      </c>
      <c r="AD205" s="43">
        <f t="shared" si="83"/>
        <v>0</v>
      </c>
      <c r="AE205" s="43">
        <f t="shared" si="84"/>
        <v>0</v>
      </c>
      <c r="AF205" s="42">
        <f t="shared" si="85"/>
        <v>0</v>
      </c>
      <c r="AG205" s="43">
        <f t="shared" si="86"/>
        <v>0</v>
      </c>
      <c r="AH205" s="43">
        <f t="shared" si="87"/>
        <v>0</v>
      </c>
      <c r="AI205" s="43">
        <f t="shared" si="88"/>
        <v>0</v>
      </c>
      <c r="AJ205" s="42">
        <f t="shared" si="89"/>
        <v>367575</v>
      </c>
      <c r="AK205" s="43">
        <f t="shared" si="90"/>
        <v>0.91460290350128093</v>
      </c>
      <c r="AL205" s="43">
        <f t="shared" si="91"/>
        <v>1.071</v>
      </c>
      <c r="AM205" s="43">
        <f t="shared" si="92"/>
        <v>1.171</v>
      </c>
      <c r="AN205" s="42">
        <f t="shared" si="93"/>
        <v>367575</v>
      </c>
      <c r="AO205" s="43">
        <f t="shared" si="94"/>
        <v>0.91460290350128093</v>
      </c>
      <c r="AP205" s="43">
        <f t="shared" si="95"/>
        <v>1.071</v>
      </c>
      <c r="AQ205" s="43">
        <f t="shared" si="96"/>
        <v>1.171</v>
      </c>
    </row>
    <row r="206" spans="1:43" ht="15" customHeight="1" x14ac:dyDescent="0.25">
      <c r="A206" s="22" t="s">
        <v>66</v>
      </c>
      <c r="B206" s="22">
        <v>243</v>
      </c>
      <c r="C206" s="22" t="s">
        <v>416</v>
      </c>
      <c r="D206" s="22" t="s">
        <v>415</v>
      </c>
      <c r="E206" s="22" t="s">
        <v>417</v>
      </c>
      <c r="F206" s="22" t="s">
        <v>942</v>
      </c>
      <c r="G206" s="22" t="s">
        <v>926</v>
      </c>
      <c r="H206" s="23" t="s">
        <v>969</v>
      </c>
      <c r="I206" s="36">
        <v>2241696</v>
      </c>
      <c r="J206" s="37">
        <v>0.93294216261525564</v>
      </c>
      <c r="K206" s="37">
        <v>1.113</v>
      </c>
      <c r="L206" s="38">
        <v>1.1930000000000001</v>
      </c>
      <c r="M206" s="36">
        <v>2054805</v>
      </c>
      <c r="N206" s="37">
        <v>0.91791044776119401</v>
      </c>
      <c r="O206" s="37">
        <v>1.107</v>
      </c>
      <c r="P206" s="38">
        <v>1.206</v>
      </c>
      <c r="Q206" s="22" t="s">
        <v>324</v>
      </c>
      <c r="S206" s="38"/>
      <c r="T206" s="42">
        <f t="shared" si="74"/>
        <v>0</v>
      </c>
      <c r="U206" s="43">
        <f t="shared" si="73"/>
        <v>0</v>
      </c>
      <c r="V206" s="43">
        <f t="shared" si="75"/>
        <v>0</v>
      </c>
      <c r="W206" s="43">
        <f t="shared" si="76"/>
        <v>0</v>
      </c>
      <c r="X206" s="42">
        <f t="shared" si="77"/>
        <v>0</v>
      </c>
      <c r="Y206" s="43">
        <f t="shared" si="78"/>
        <v>0</v>
      </c>
      <c r="Z206" s="43">
        <f t="shared" si="79"/>
        <v>0</v>
      </c>
      <c r="AA206" s="43">
        <f t="shared" si="80"/>
        <v>0</v>
      </c>
      <c r="AB206" s="42">
        <f t="shared" si="81"/>
        <v>0</v>
      </c>
      <c r="AC206" s="43">
        <f t="shared" si="82"/>
        <v>0</v>
      </c>
      <c r="AD206" s="43">
        <f t="shared" si="83"/>
        <v>0</v>
      </c>
      <c r="AE206" s="43">
        <f t="shared" si="84"/>
        <v>0</v>
      </c>
      <c r="AF206" s="42">
        <f t="shared" si="85"/>
        <v>0</v>
      </c>
      <c r="AG206" s="43">
        <f t="shared" si="86"/>
        <v>0</v>
      </c>
      <c r="AH206" s="43">
        <f t="shared" si="87"/>
        <v>0</v>
      </c>
      <c r="AI206" s="43">
        <f t="shared" si="88"/>
        <v>0</v>
      </c>
      <c r="AJ206" s="42">
        <f t="shared" si="89"/>
        <v>0</v>
      </c>
      <c r="AK206" s="43">
        <f t="shared" si="90"/>
        <v>0</v>
      </c>
      <c r="AL206" s="43">
        <f t="shared" si="91"/>
        <v>0</v>
      </c>
      <c r="AM206" s="43">
        <f t="shared" si="92"/>
        <v>0</v>
      </c>
      <c r="AN206" s="42">
        <f t="shared" si="93"/>
        <v>0</v>
      </c>
      <c r="AO206" s="43">
        <f t="shared" si="94"/>
        <v>0</v>
      </c>
      <c r="AP206" s="43">
        <f t="shared" si="95"/>
        <v>0</v>
      </c>
      <c r="AQ206" s="43">
        <f t="shared" si="96"/>
        <v>0</v>
      </c>
    </row>
    <row r="207" spans="1:43" ht="15" customHeight="1" x14ac:dyDescent="0.25">
      <c r="A207" s="22" t="s">
        <v>206</v>
      </c>
      <c r="B207" s="22">
        <v>244</v>
      </c>
      <c r="C207" s="22" t="s">
        <v>742</v>
      </c>
      <c r="D207" s="22" t="s">
        <v>741</v>
      </c>
      <c r="E207" s="22" t="s">
        <v>743</v>
      </c>
      <c r="F207" s="22" t="s">
        <v>269</v>
      </c>
      <c r="G207" s="22" t="s">
        <v>929</v>
      </c>
      <c r="H207" s="23" t="s">
        <v>968</v>
      </c>
      <c r="I207" s="36">
        <v>595011</v>
      </c>
      <c r="J207" s="37">
        <v>1.0131694468832309</v>
      </c>
      <c r="K207" s="37">
        <v>1.1539999999999999</v>
      </c>
      <c r="L207" s="38">
        <v>1.139</v>
      </c>
      <c r="M207" s="36">
        <v>521765</v>
      </c>
      <c r="N207" s="37">
        <v>0.99304952215464815</v>
      </c>
      <c r="O207" s="37">
        <v>1.143</v>
      </c>
      <c r="P207" s="38">
        <v>1.151</v>
      </c>
      <c r="Q207" s="22" t="s">
        <v>692</v>
      </c>
      <c r="S207" s="38"/>
      <c r="T207" s="42">
        <f t="shared" si="74"/>
        <v>521765</v>
      </c>
      <c r="U207" s="43">
        <f t="shared" si="73"/>
        <v>0.99304952215464815</v>
      </c>
      <c r="V207" s="43">
        <f t="shared" si="75"/>
        <v>1.143</v>
      </c>
      <c r="W207" s="43">
        <f t="shared" si="76"/>
        <v>1.151</v>
      </c>
      <c r="X207" s="42">
        <f t="shared" si="77"/>
        <v>521765</v>
      </c>
      <c r="Y207" s="43">
        <f t="shared" si="78"/>
        <v>0.99304952215464815</v>
      </c>
      <c r="Z207" s="43">
        <f t="shared" si="79"/>
        <v>1.143</v>
      </c>
      <c r="AA207" s="43">
        <f t="shared" si="80"/>
        <v>1.151</v>
      </c>
      <c r="AB207" s="42">
        <f t="shared" si="81"/>
        <v>0</v>
      </c>
      <c r="AC207" s="43">
        <f t="shared" si="82"/>
        <v>0</v>
      </c>
      <c r="AD207" s="43">
        <f t="shared" si="83"/>
        <v>0</v>
      </c>
      <c r="AE207" s="43">
        <f t="shared" si="84"/>
        <v>0</v>
      </c>
      <c r="AF207" s="42">
        <f t="shared" si="85"/>
        <v>0</v>
      </c>
      <c r="AG207" s="43">
        <f t="shared" si="86"/>
        <v>0</v>
      </c>
      <c r="AH207" s="43">
        <f t="shared" si="87"/>
        <v>0</v>
      </c>
      <c r="AI207" s="43">
        <f t="shared" si="88"/>
        <v>0</v>
      </c>
      <c r="AJ207" s="42">
        <f t="shared" si="89"/>
        <v>521765</v>
      </c>
      <c r="AK207" s="43">
        <f t="shared" si="90"/>
        <v>0.99304952215464815</v>
      </c>
      <c r="AL207" s="43">
        <f t="shared" si="91"/>
        <v>1.143</v>
      </c>
      <c r="AM207" s="43">
        <f t="shared" si="92"/>
        <v>1.151</v>
      </c>
      <c r="AN207" s="42">
        <f t="shared" si="93"/>
        <v>521765</v>
      </c>
      <c r="AO207" s="43">
        <f t="shared" si="94"/>
        <v>0.99304952215464815</v>
      </c>
      <c r="AP207" s="43">
        <f t="shared" si="95"/>
        <v>1.143</v>
      </c>
      <c r="AQ207" s="43">
        <f t="shared" si="96"/>
        <v>1.151</v>
      </c>
    </row>
    <row r="208" spans="1:43" ht="15" customHeight="1" x14ac:dyDescent="0.25">
      <c r="A208" s="22" t="s">
        <v>160</v>
      </c>
      <c r="B208" s="22">
        <v>246</v>
      </c>
      <c r="C208" s="22" t="s">
        <v>745</v>
      </c>
      <c r="D208" s="22" t="s">
        <v>744</v>
      </c>
      <c r="E208" s="22" t="s">
        <v>746</v>
      </c>
      <c r="F208" s="22" t="s">
        <v>269</v>
      </c>
      <c r="G208" s="22" t="s">
        <v>929</v>
      </c>
      <c r="H208" s="23" t="s">
        <v>968</v>
      </c>
      <c r="I208" s="36">
        <v>123790</v>
      </c>
      <c r="J208" s="37" t="s">
        <v>980</v>
      </c>
      <c r="K208" s="37">
        <v>0</v>
      </c>
      <c r="L208" s="38">
        <v>0</v>
      </c>
      <c r="M208" s="36">
        <v>113618</v>
      </c>
      <c r="N208" s="37" t="s">
        <v>980</v>
      </c>
      <c r="O208" s="37">
        <v>0</v>
      </c>
      <c r="P208" s="38">
        <v>0</v>
      </c>
      <c r="Q208" s="22" t="s">
        <v>694</v>
      </c>
      <c r="S208" s="38"/>
      <c r="T208" s="42">
        <f t="shared" si="74"/>
        <v>113618</v>
      </c>
      <c r="U208" s="43" t="str">
        <f t="shared" si="73"/>
        <v/>
      </c>
      <c r="V208" s="43">
        <f t="shared" si="75"/>
        <v>0</v>
      </c>
      <c r="W208" s="43">
        <f t="shared" si="76"/>
        <v>0</v>
      </c>
      <c r="X208" s="42">
        <f t="shared" si="77"/>
        <v>113618</v>
      </c>
      <c r="Y208" s="43" t="str">
        <f t="shared" si="78"/>
        <v/>
      </c>
      <c r="Z208" s="43">
        <f t="shared" si="79"/>
        <v>0</v>
      </c>
      <c r="AA208" s="43">
        <f t="shared" si="80"/>
        <v>0</v>
      </c>
      <c r="AB208" s="42">
        <f t="shared" si="81"/>
        <v>113618</v>
      </c>
      <c r="AC208" s="43" t="str">
        <f t="shared" si="82"/>
        <v/>
      </c>
      <c r="AD208" s="43">
        <f t="shared" si="83"/>
        <v>0</v>
      </c>
      <c r="AE208" s="43">
        <f t="shared" si="84"/>
        <v>0</v>
      </c>
      <c r="AF208" s="42">
        <f t="shared" si="85"/>
        <v>113618</v>
      </c>
      <c r="AG208" s="43" t="str">
        <f t="shared" si="86"/>
        <v/>
      </c>
      <c r="AH208" s="43">
        <f t="shared" si="87"/>
        <v>0</v>
      </c>
      <c r="AI208" s="43">
        <f t="shared" si="88"/>
        <v>0</v>
      </c>
      <c r="AJ208" s="42">
        <f t="shared" si="89"/>
        <v>0</v>
      </c>
      <c r="AK208" s="43">
        <f t="shared" si="90"/>
        <v>0</v>
      </c>
      <c r="AL208" s="43">
        <f t="shared" si="91"/>
        <v>0</v>
      </c>
      <c r="AM208" s="43">
        <f t="shared" si="92"/>
        <v>0</v>
      </c>
      <c r="AN208" s="42">
        <f t="shared" si="93"/>
        <v>0</v>
      </c>
      <c r="AO208" s="43">
        <f t="shared" si="94"/>
        <v>0</v>
      </c>
      <c r="AP208" s="43">
        <f t="shared" si="95"/>
        <v>0</v>
      </c>
      <c r="AQ208" s="43">
        <f t="shared" si="96"/>
        <v>0</v>
      </c>
    </row>
    <row r="209" spans="1:43" ht="15" customHeight="1" x14ac:dyDescent="0.25">
      <c r="A209" s="22" t="s">
        <v>190</v>
      </c>
      <c r="B209" s="22">
        <v>276</v>
      </c>
      <c r="C209" s="22" t="s">
        <v>747</v>
      </c>
      <c r="D209" s="22" t="s">
        <v>747</v>
      </c>
      <c r="E209" s="22" t="s">
        <v>748</v>
      </c>
      <c r="F209" s="22" t="s">
        <v>269</v>
      </c>
      <c r="G209" s="22" t="s">
        <v>926</v>
      </c>
      <c r="H209" s="23" t="s">
        <v>968</v>
      </c>
      <c r="I209" s="36">
        <v>430662</v>
      </c>
      <c r="J209" s="37">
        <v>0.9274744027303754</v>
      </c>
      <c r="K209" s="37">
        <v>1.087</v>
      </c>
      <c r="L209" s="38">
        <v>1.1719999999999999</v>
      </c>
      <c r="M209" s="36">
        <v>394329</v>
      </c>
      <c r="N209" s="37">
        <v>0.9026248941574937</v>
      </c>
      <c r="O209" s="37">
        <v>1.0660000000000001</v>
      </c>
      <c r="P209" s="38">
        <v>1.181</v>
      </c>
      <c r="Q209" s="22" t="s">
        <v>452</v>
      </c>
      <c r="S209" s="38"/>
      <c r="T209" s="42">
        <f t="shared" si="74"/>
        <v>0</v>
      </c>
      <c r="U209" s="43">
        <f t="shared" si="73"/>
        <v>0</v>
      </c>
      <c r="V209" s="43">
        <f t="shared" si="75"/>
        <v>0</v>
      </c>
      <c r="W209" s="43">
        <f t="shared" si="76"/>
        <v>0</v>
      </c>
      <c r="X209" s="42">
        <f t="shared" si="77"/>
        <v>394329</v>
      </c>
      <c r="Y209" s="43">
        <f t="shared" si="78"/>
        <v>0.9026248941574937</v>
      </c>
      <c r="Z209" s="43">
        <f t="shared" si="79"/>
        <v>1.0660000000000001</v>
      </c>
      <c r="AA209" s="43">
        <f t="shared" si="80"/>
        <v>1.181</v>
      </c>
      <c r="AB209" s="42">
        <f t="shared" si="81"/>
        <v>0</v>
      </c>
      <c r="AC209" s="43">
        <f t="shared" si="82"/>
        <v>0</v>
      </c>
      <c r="AD209" s="43">
        <f t="shared" si="83"/>
        <v>0</v>
      </c>
      <c r="AE209" s="43">
        <f t="shared" si="84"/>
        <v>0</v>
      </c>
      <c r="AF209" s="42">
        <f t="shared" si="85"/>
        <v>0</v>
      </c>
      <c r="AG209" s="43">
        <f t="shared" si="86"/>
        <v>0</v>
      </c>
      <c r="AH209" s="43">
        <f t="shared" si="87"/>
        <v>0</v>
      </c>
      <c r="AI209" s="43">
        <f t="shared" si="88"/>
        <v>0</v>
      </c>
      <c r="AJ209" s="42">
        <f t="shared" si="89"/>
        <v>0</v>
      </c>
      <c r="AK209" s="43">
        <f t="shared" si="90"/>
        <v>0</v>
      </c>
      <c r="AL209" s="43">
        <f t="shared" si="91"/>
        <v>0</v>
      </c>
      <c r="AM209" s="43">
        <f t="shared" si="92"/>
        <v>0</v>
      </c>
      <c r="AN209" s="42">
        <f t="shared" si="93"/>
        <v>394329</v>
      </c>
      <c r="AO209" s="43">
        <f t="shared" si="94"/>
        <v>0.9026248941574937</v>
      </c>
      <c r="AP209" s="43">
        <f t="shared" si="95"/>
        <v>1.0660000000000001</v>
      </c>
      <c r="AQ209" s="43">
        <f t="shared" si="96"/>
        <v>1.181</v>
      </c>
    </row>
    <row r="210" spans="1:43" ht="15" customHeight="1" x14ac:dyDescent="0.25">
      <c r="A210" s="22" t="s">
        <v>62</v>
      </c>
      <c r="B210" s="22">
        <v>247</v>
      </c>
      <c r="C210" s="22" t="s">
        <v>387</v>
      </c>
      <c r="D210" s="22" t="s">
        <v>386</v>
      </c>
      <c r="E210" s="22" t="s">
        <v>388</v>
      </c>
      <c r="F210" s="22" t="s">
        <v>942</v>
      </c>
      <c r="G210" s="22" t="s">
        <v>929</v>
      </c>
      <c r="H210" s="23" t="s">
        <v>969</v>
      </c>
      <c r="I210" s="36">
        <v>6986293</v>
      </c>
      <c r="J210" s="37">
        <v>0.93641618497109813</v>
      </c>
      <c r="K210" s="37">
        <v>1.1339999999999999</v>
      </c>
      <c r="L210" s="38">
        <v>1.2110000000000001</v>
      </c>
      <c r="M210" s="36">
        <v>6117832</v>
      </c>
      <c r="N210" s="37">
        <v>0.92904290429042902</v>
      </c>
      <c r="O210" s="37">
        <v>1.1259999999999999</v>
      </c>
      <c r="P210" s="38">
        <v>1.212</v>
      </c>
      <c r="Q210" s="22" t="s">
        <v>698</v>
      </c>
      <c r="S210" s="38"/>
      <c r="T210" s="42">
        <f t="shared" si="74"/>
        <v>0</v>
      </c>
      <c r="U210" s="43">
        <f t="shared" si="73"/>
        <v>0</v>
      </c>
      <c r="V210" s="43">
        <f t="shared" si="75"/>
        <v>0</v>
      </c>
      <c r="W210" s="43">
        <f t="shared" si="76"/>
        <v>0</v>
      </c>
      <c r="X210" s="42">
        <f t="shared" si="77"/>
        <v>0</v>
      </c>
      <c r="Y210" s="43">
        <f t="shared" si="78"/>
        <v>0</v>
      </c>
      <c r="Z210" s="43">
        <f t="shared" si="79"/>
        <v>0</v>
      </c>
      <c r="AA210" s="43">
        <f t="shared" si="80"/>
        <v>0</v>
      </c>
      <c r="AB210" s="42">
        <f t="shared" si="81"/>
        <v>0</v>
      </c>
      <c r="AC210" s="43">
        <f t="shared" si="82"/>
        <v>0</v>
      </c>
      <c r="AD210" s="43">
        <f t="shared" si="83"/>
        <v>0</v>
      </c>
      <c r="AE210" s="43">
        <f t="shared" si="84"/>
        <v>0</v>
      </c>
      <c r="AF210" s="42">
        <f t="shared" si="85"/>
        <v>0</v>
      </c>
      <c r="AG210" s="43">
        <f t="shared" si="86"/>
        <v>0</v>
      </c>
      <c r="AH210" s="43">
        <f t="shared" si="87"/>
        <v>0</v>
      </c>
      <c r="AI210" s="43">
        <f t="shared" si="88"/>
        <v>0</v>
      </c>
      <c r="AJ210" s="42">
        <f t="shared" si="89"/>
        <v>0</v>
      </c>
      <c r="AK210" s="43">
        <f t="shared" si="90"/>
        <v>0</v>
      </c>
      <c r="AL210" s="43">
        <f t="shared" si="91"/>
        <v>0</v>
      </c>
      <c r="AM210" s="43">
        <f t="shared" si="92"/>
        <v>0</v>
      </c>
      <c r="AN210" s="42">
        <f t="shared" si="93"/>
        <v>0</v>
      </c>
      <c r="AO210" s="43">
        <f t="shared" si="94"/>
        <v>0</v>
      </c>
      <c r="AP210" s="43">
        <f t="shared" si="95"/>
        <v>0</v>
      </c>
      <c r="AQ210" s="43">
        <f t="shared" si="96"/>
        <v>0</v>
      </c>
    </row>
    <row r="211" spans="1:43" ht="15" customHeight="1" x14ac:dyDescent="0.25">
      <c r="A211" s="22" t="s">
        <v>72</v>
      </c>
      <c r="B211" s="22">
        <v>248</v>
      </c>
      <c r="C211" s="22" t="s">
        <v>369</v>
      </c>
      <c r="D211" s="22" t="s">
        <v>368</v>
      </c>
      <c r="E211" s="22" t="s">
        <v>370</v>
      </c>
      <c r="F211" s="22" t="s">
        <v>942</v>
      </c>
      <c r="G211" s="22" t="s">
        <v>930</v>
      </c>
      <c r="H211" s="23" t="s">
        <v>969</v>
      </c>
      <c r="I211" s="36">
        <v>342464</v>
      </c>
      <c r="J211" s="37">
        <v>1.0186666666666666</v>
      </c>
      <c r="K211" s="37">
        <v>1.1459999999999999</v>
      </c>
      <c r="L211" s="38">
        <v>1.125</v>
      </c>
      <c r="M211" s="36">
        <v>312396</v>
      </c>
      <c r="N211" s="37">
        <v>1.0053097345132744</v>
      </c>
      <c r="O211" s="37">
        <v>1.1359999999999999</v>
      </c>
      <c r="P211" s="38">
        <v>1.1299999999999999</v>
      </c>
      <c r="Q211" s="22" t="s">
        <v>701</v>
      </c>
      <c r="S211" s="38"/>
      <c r="T211" s="42">
        <f t="shared" si="74"/>
        <v>0</v>
      </c>
      <c r="U211" s="43">
        <f t="shared" si="73"/>
        <v>0</v>
      </c>
      <c r="V211" s="43">
        <f t="shared" si="75"/>
        <v>0</v>
      </c>
      <c r="W211" s="43">
        <f t="shared" si="76"/>
        <v>0</v>
      </c>
      <c r="X211" s="42">
        <f t="shared" si="77"/>
        <v>0</v>
      </c>
      <c r="Y211" s="43">
        <f t="shared" si="78"/>
        <v>0</v>
      </c>
      <c r="Z211" s="43">
        <f t="shared" si="79"/>
        <v>0</v>
      </c>
      <c r="AA211" s="43">
        <f t="shared" si="80"/>
        <v>0</v>
      </c>
      <c r="AB211" s="42">
        <f t="shared" si="81"/>
        <v>0</v>
      </c>
      <c r="AC211" s="43">
        <f t="shared" si="82"/>
        <v>0</v>
      </c>
      <c r="AD211" s="43">
        <f t="shared" si="83"/>
        <v>0</v>
      </c>
      <c r="AE211" s="43">
        <f t="shared" si="84"/>
        <v>0</v>
      </c>
      <c r="AF211" s="42">
        <f t="shared" si="85"/>
        <v>0</v>
      </c>
      <c r="AG211" s="43">
        <f t="shared" si="86"/>
        <v>0</v>
      </c>
      <c r="AH211" s="43">
        <f t="shared" si="87"/>
        <v>0</v>
      </c>
      <c r="AI211" s="43">
        <f t="shared" si="88"/>
        <v>0</v>
      </c>
      <c r="AJ211" s="42">
        <f t="shared" si="89"/>
        <v>0</v>
      </c>
      <c r="AK211" s="43">
        <f t="shared" si="90"/>
        <v>0</v>
      </c>
      <c r="AL211" s="43">
        <f t="shared" si="91"/>
        <v>0</v>
      </c>
      <c r="AM211" s="43">
        <f t="shared" si="92"/>
        <v>0</v>
      </c>
      <c r="AN211" s="42">
        <f t="shared" si="93"/>
        <v>0</v>
      </c>
      <c r="AO211" s="43">
        <f t="shared" si="94"/>
        <v>0</v>
      </c>
      <c r="AP211" s="43">
        <f t="shared" si="95"/>
        <v>0</v>
      </c>
      <c r="AQ211" s="43">
        <f t="shared" si="96"/>
        <v>0</v>
      </c>
    </row>
    <row r="212" spans="1:43" ht="15" customHeight="1" x14ac:dyDescent="0.25">
      <c r="A212" s="22" t="s">
        <v>94</v>
      </c>
      <c r="B212" s="22">
        <v>249</v>
      </c>
      <c r="C212" s="22" t="s">
        <v>372</v>
      </c>
      <c r="D212" s="22" t="s">
        <v>371</v>
      </c>
      <c r="E212" s="22" t="s">
        <v>373</v>
      </c>
      <c r="F212" s="22" t="s">
        <v>942</v>
      </c>
      <c r="G212" s="22" t="s">
        <v>932</v>
      </c>
      <c r="H212" s="23" t="s">
        <v>969</v>
      </c>
      <c r="I212" s="36">
        <v>171946</v>
      </c>
      <c r="J212" s="37">
        <v>0.97487437185929648</v>
      </c>
      <c r="K212" s="37">
        <v>1.1639999999999999</v>
      </c>
      <c r="L212" s="38">
        <v>1.194</v>
      </c>
      <c r="M212" s="36">
        <v>154371</v>
      </c>
      <c r="N212" s="37">
        <v>0.94151565074135091</v>
      </c>
      <c r="O212" s="37">
        <v>1.143</v>
      </c>
      <c r="P212" s="38">
        <v>1.214</v>
      </c>
      <c r="Q212" s="22" t="s">
        <v>313</v>
      </c>
      <c r="S212" s="38"/>
      <c r="T212" s="42">
        <f t="shared" si="74"/>
        <v>0</v>
      </c>
      <c r="U212" s="43">
        <f t="shared" si="73"/>
        <v>0</v>
      </c>
      <c r="V212" s="43">
        <f t="shared" si="75"/>
        <v>0</v>
      </c>
      <c r="W212" s="43">
        <f t="shared" si="76"/>
        <v>0</v>
      </c>
      <c r="X212" s="42">
        <f t="shared" si="77"/>
        <v>0</v>
      </c>
      <c r="Y212" s="43">
        <f t="shared" si="78"/>
        <v>0</v>
      </c>
      <c r="Z212" s="43">
        <f t="shared" si="79"/>
        <v>0</v>
      </c>
      <c r="AA212" s="43">
        <f t="shared" si="80"/>
        <v>0</v>
      </c>
      <c r="AB212" s="42">
        <f t="shared" si="81"/>
        <v>0</v>
      </c>
      <c r="AC212" s="43">
        <f t="shared" si="82"/>
        <v>0</v>
      </c>
      <c r="AD212" s="43">
        <f t="shared" si="83"/>
        <v>0</v>
      </c>
      <c r="AE212" s="43">
        <f t="shared" si="84"/>
        <v>0</v>
      </c>
      <c r="AF212" s="42">
        <f t="shared" si="85"/>
        <v>0</v>
      </c>
      <c r="AG212" s="43">
        <f t="shared" si="86"/>
        <v>0</v>
      </c>
      <c r="AH212" s="43">
        <f t="shared" si="87"/>
        <v>0</v>
      </c>
      <c r="AI212" s="43">
        <f t="shared" si="88"/>
        <v>0</v>
      </c>
      <c r="AJ212" s="42">
        <f t="shared" si="89"/>
        <v>0</v>
      </c>
      <c r="AK212" s="43">
        <f t="shared" si="90"/>
        <v>0</v>
      </c>
      <c r="AL212" s="43">
        <f t="shared" si="91"/>
        <v>0</v>
      </c>
      <c r="AM212" s="43">
        <f t="shared" si="92"/>
        <v>0</v>
      </c>
      <c r="AN212" s="42">
        <f t="shared" si="93"/>
        <v>0</v>
      </c>
      <c r="AO212" s="43">
        <f t="shared" si="94"/>
        <v>0</v>
      </c>
      <c r="AP212" s="43">
        <f t="shared" si="95"/>
        <v>0</v>
      </c>
      <c r="AQ212" s="43">
        <f t="shared" si="96"/>
        <v>0</v>
      </c>
    </row>
    <row r="213" spans="1:43" ht="15" customHeight="1" x14ac:dyDescent="0.25">
      <c r="A213" s="22" t="s">
        <v>115</v>
      </c>
      <c r="B213" s="22">
        <v>250</v>
      </c>
      <c r="C213" s="22" t="s">
        <v>390</v>
      </c>
      <c r="D213" s="22" t="s">
        <v>389</v>
      </c>
      <c r="E213" s="22" t="s">
        <v>299</v>
      </c>
      <c r="F213" s="22" t="s">
        <v>942</v>
      </c>
      <c r="G213" s="22" t="s">
        <v>929</v>
      </c>
      <c r="H213" s="23" t="s">
        <v>969</v>
      </c>
      <c r="I213" s="36">
        <v>4410739</v>
      </c>
      <c r="J213" s="37">
        <v>0.91989664082687339</v>
      </c>
      <c r="K213" s="37">
        <v>1.0680000000000001</v>
      </c>
      <c r="L213" s="38">
        <v>1.161</v>
      </c>
      <c r="M213" s="36">
        <v>3913712</v>
      </c>
      <c r="N213" s="37">
        <v>0.90549828178694169</v>
      </c>
      <c r="O213" s="37">
        <v>1.054</v>
      </c>
      <c r="P213" s="38">
        <v>1.1639999999999999</v>
      </c>
      <c r="Q213" s="22" t="s">
        <v>275</v>
      </c>
      <c r="S213" s="38"/>
      <c r="T213" s="42">
        <f t="shared" si="74"/>
        <v>0</v>
      </c>
      <c r="U213" s="43">
        <f t="shared" si="73"/>
        <v>0</v>
      </c>
      <c r="V213" s="43">
        <f t="shared" si="75"/>
        <v>0</v>
      </c>
      <c r="W213" s="43">
        <f t="shared" si="76"/>
        <v>0</v>
      </c>
      <c r="X213" s="42">
        <f t="shared" si="77"/>
        <v>0</v>
      </c>
      <c r="Y213" s="43">
        <f t="shared" si="78"/>
        <v>0</v>
      </c>
      <c r="Z213" s="43">
        <f t="shared" si="79"/>
        <v>0</v>
      </c>
      <c r="AA213" s="43">
        <f t="shared" si="80"/>
        <v>0</v>
      </c>
      <c r="AB213" s="42">
        <f t="shared" si="81"/>
        <v>0</v>
      </c>
      <c r="AC213" s="43">
        <f t="shared" si="82"/>
        <v>0</v>
      </c>
      <c r="AD213" s="43">
        <f t="shared" si="83"/>
        <v>0</v>
      </c>
      <c r="AE213" s="43">
        <f t="shared" si="84"/>
        <v>0</v>
      </c>
      <c r="AF213" s="42">
        <f t="shared" si="85"/>
        <v>0</v>
      </c>
      <c r="AG213" s="43">
        <f t="shared" si="86"/>
        <v>0</v>
      </c>
      <c r="AH213" s="43">
        <f t="shared" si="87"/>
        <v>0</v>
      </c>
      <c r="AI213" s="43">
        <f t="shared" si="88"/>
        <v>0</v>
      </c>
      <c r="AJ213" s="42">
        <f t="shared" si="89"/>
        <v>0</v>
      </c>
      <c r="AK213" s="43">
        <f t="shared" si="90"/>
        <v>0</v>
      </c>
      <c r="AL213" s="43">
        <f t="shared" si="91"/>
        <v>0</v>
      </c>
      <c r="AM213" s="43">
        <f t="shared" si="92"/>
        <v>0</v>
      </c>
      <c r="AN213" s="42">
        <f t="shared" si="93"/>
        <v>0</v>
      </c>
      <c r="AO213" s="43">
        <f t="shared" si="94"/>
        <v>0</v>
      </c>
      <c r="AP213" s="43">
        <f t="shared" si="95"/>
        <v>0</v>
      </c>
      <c r="AQ213" s="43">
        <f t="shared" si="96"/>
        <v>0</v>
      </c>
    </row>
    <row r="214" spans="1:43" ht="15" customHeight="1" x14ac:dyDescent="0.25">
      <c r="A214" s="22" t="s">
        <v>166</v>
      </c>
      <c r="B214" s="22">
        <v>251</v>
      </c>
      <c r="C214" s="22" t="s">
        <v>279</v>
      </c>
      <c r="D214" s="22" t="s">
        <v>278</v>
      </c>
      <c r="E214" s="22" t="s">
        <v>280</v>
      </c>
      <c r="F214" s="22" t="s">
        <v>269</v>
      </c>
      <c r="G214" s="22" t="s">
        <v>929</v>
      </c>
      <c r="H214" s="23" t="s">
        <v>968</v>
      </c>
      <c r="I214" s="36">
        <v>168604</v>
      </c>
      <c r="J214" s="37">
        <v>0.97001763668430352</v>
      </c>
      <c r="K214" s="37">
        <v>1.1000000000000001</v>
      </c>
      <c r="L214" s="38">
        <v>1.1339999999999999</v>
      </c>
      <c r="M214" s="36">
        <v>144998</v>
      </c>
      <c r="N214" s="37">
        <v>0.96472663139329817</v>
      </c>
      <c r="O214" s="37">
        <v>1.0940000000000001</v>
      </c>
      <c r="P214" s="38">
        <v>1.1339999999999999</v>
      </c>
      <c r="Q214" s="22" t="s">
        <v>787</v>
      </c>
      <c r="S214" s="38"/>
      <c r="T214" s="42">
        <f t="shared" si="74"/>
        <v>144998</v>
      </c>
      <c r="U214" s="43">
        <f t="shared" si="73"/>
        <v>0.96472663139329817</v>
      </c>
      <c r="V214" s="43">
        <f t="shared" si="75"/>
        <v>1.0940000000000001</v>
      </c>
      <c r="W214" s="43">
        <f t="shared" si="76"/>
        <v>1.1339999999999999</v>
      </c>
      <c r="X214" s="42">
        <f t="shared" si="77"/>
        <v>144998</v>
      </c>
      <c r="Y214" s="43">
        <f t="shared" si="78"/>
        <v>0.96472663139329817</v>
      </c>
      <c r="Z214" s="43">
        <f t="shared" si="79"/>
        <v>1.0940000000000001</v>
      </c>
      <c r="AA214" s="43">
        <f t="shared" si="80"/>
        <v>1.1339999999999999</v>
      </c>
      <c r="AB214" s="42">
        <f t="shared" si="81"/>
        <v>0</v>
      </c>
      <c r="AC214" s="43">
        <f t="shared" si="82"/>
        <v>0</v>
      </c>
      <c r="AD214" s="43">
        <f t="shared" si="83"/>
        <v>0</v>
      </c>
      <c r="AE214" s="43">
        <f t="shared" si="84"/>
        <v>0</v>
      </c>
      <c r="AF214" s="42">
        <f t="shared" si="85"/>
        <v>0</v>
      </c>
      <c r="AG214" s="43">
        <f t="shared" si="86"/>
        <v>0</v>
      </c>
      <c r="AH214" s="43">
        <f t="shared" si="87"/>
        <v>0</v>
      </c>
      <c r="AI214" s="43">
        <f t="shared" si="88"/>
        <v>0</v>
      </c>
      <c r="AJ214" s="42">
        <f t="shared" si="89"/>
        <v>144998</v>
      </c>
      <c r="AK214" s="43">
        <f t="shared" si="90"/>
        <v>0.96472663139329817</v>
      </c>
      <c r="AL214" s="43">
        <f t="shared" si="91"/>
        <v>1.0940000000000001</v>
      </c>
      <c r="AM214" s="43">
        <f t="shared" si="92"/>
        <v>1.1339999999999999</v>
      </c>
      <c r="AN214" s="42">
        <f t="shared" si="93"/>
        <v>144998</v>
      </c>
      <c r="AO214" s="43">
        <f t="shared" si="94"/>
        <v>0.96472663139329817</v>
      </c>
      <c r="AP214" s="43">
        <f t="shared" si="95"/>
        <v>1.0940000000000001</v>
      </c>
      <c r="AQ214" s="43">
        <f t="shared" si="96"/>
        <v>1.1339999999999999</v>
      </c>
    </row>
    <row r="215" spans="1:43" ht="15" customHeight="1" x14ac:dyDescent="0.25">
      <c r="A215" s="22" t="s">
        <v>38</v>
      </c>
      <c r="B215" s="22">
        <v>253</v>
      </c>
      <c r="C215" s="22" t="s">
        <v>896</v>
      </c>
      <c r="D215" s="22" t="s">
        <v>895</v>
      </c>
      <c r="E215" s="22" t="s">
        <v>897</v>
      </c>
      <c r="F215" s="22" t="s">
        <v>269</v>
      </c>
      <c r="G215" s="22" t="s">
        <v>929</v>
      </c>
      <c r="H215" s="23" t="s">
        <v>968</v>
      </c>
      <c r="I215" s="36">
        <v>26892371</v>
      </c>
      <c r="J215" s="37">
        <v>0.98665620094191508</v>
      </c>
      <c r="K215" s="37">
        <v>1.2569999999999999</v>
      </c>
      <c r="L215" s="38">
        <v>1.274</v>
      </c>
      <c r="M215" s="36">
        <v>26122579</v>
      </c>
      <c r="N215" s="37">
        <v>0.99919614147909974</v>
      </c>
      <c r="O215" s="37">
        <v>1.2430000000000001</v>
      </c>
      <c r="P215" s="38">
        <v>1.244</v>
      </c>
      <c r="Q215" s="22" t="s">
        <v>703</v>
      </c>
      <c r="S215" s="38"/>
      <c r="T215" s="42">
        <f t="shared" si="74"/>
        <v>26122579</v>
      </c>
      <c r="U215" s="43">
        <f t="shared" si="73"/>
        <v>0.99919614147909974</v>
      </c>
      <c r="V215" s="43">
        <f t="shared" si="75"/>
        <v>1.2430000000000001</v>
      </c>
      <c r="W215" s="43">
        <f t="shared" si="76"/>
        <v>1.244</v>
      </c>
      <c r="X215" s="42">
        <f t="shared" si="77"/>
        <v>26122579</v>
      </c>
      <c r="Y215" s="43">
        <f t="shared" si="78"/>
        <v>0.99919614147909974</v>
      </c>
      <c r="Z215" s="43">
        <f t="shared" si="79"/>
        <v>1.2430000000000001</v>
      </c>
      <c r="AA215" s="43">
        <f t="shared" si="80"/>
        <v>1.244</v>
      </c>
      <c r="AB215" s="42">
        <f t="shared" si="81"/>
        <v>0</v>
      </c>
      <c r="AC215" s="43">
        <f t="shared" si="82"/>
        <v>0</v>
      </c>
      <c r="AD215" s="43">
        <f t="shared" si="83"/>
        <v>0</v>
      </c>
      <c r="AE215" s="43">
        <f t="shared" si="84"/>
        <v>0</v>
      </c>
      <c r="AF215" s="42">
        <f t="shared" si="85"/>
        <v>0</v>
      </c>
      <c r="AG215" s="43">
        <f t="shared" si="86"/>
        <v>0</v>
      </c>
      <c r="AH215" s="43">
        <f t="shared" si="87"/>
        <v>0</v>
      </c>
      <c r="AI215" s="43">
        <f t="shared" si="88"/>
        <v>0</v>
      </c>
      <c r="AJ215" s="42">
        <f t="shared" si="89"/>
        <v>26122579</v>
      </c>
      <c r="AK215" s="43">
        <f t="shared" si="90"/>
        <v>0.99919614147909974</v>
      </c>
      <c r="AL215" s="43">
        <f t="shared" si="91"/>
        <v>1.2430000000000001</v>
      </c>
      <c r="AM215" s="43">
        <f t="shared" si="92"/>
        <v>1.244</v>
      </c>
      <c r="AN215" s="42">
        <f t="shared" si="93"/>
        <v>26122579</v>
      </c>
      <c r="AO215" s="43">
        <f t="shared" si="94"/>
        <v>0.99919614147909974</v>
      </c>
      <c r="AP215" s="43">
        <f t="shared" si="95"/>
        <v>1.2430000000000001</v>
      </c>
      <c r="AQ215" s="43">
        <f t="shared" si="96"/>
        <v>1.244</v>
      </c>
    </row>
    <row r="216" spans="1:43" ht="15" customHeight="1" x14ac:dyDescent="0.25">
      <c r="A216" s="22" t="s">
        <v>228</v>
      </c>
      <c r="B216" s="22">
        <v>252</v>
      </c>
      <c r="C216" s="22" t="s">
        <v>284</v>
      </c>
      <c r="D216" s="22" t="s">
        <v>284</v>
      </c>
      <c r="E216" s="22" t="s">
        <v>285</v>
      </c>
      <c r="F216" s="22" t="s">
        <v>269</v>
      </c>
      <c r="G216" s="22" t="s">
        <v>929</v>
      </c>
      <c r="H216" s="23" t="s">
        <v>968</v>
      </c>
      <c r="I216" s="36">
        <v>31347</v>
      </c>
      <c r="J216" s="37" t="s">
        <v>980</v>
      </c>
      <c r="K216" s="37">
        <v>0</v>
      </c>
      <c r="L216" s="38">
        <v>0</v>
      </c>
      <c r="M216" s="36">
        <v>37130</v>
      </c>
      <c r="N216" s="37" t="s">
        <v>980</v>
      </c>
      <c r="O216" s="37">
        <v>0</v>
      </c>
      <c r="P216" s="38">
        <v>0</v>
      </c>
      <c r="Q216" s="22" t="s">
        <v>705</v>
      </c>
      <c r="S216" s="38"/>
      <c r="T216" s="42">
        <f t="shared" si="74"/>
        <v>37130</v>
      </c>
      <c r="U216" s="43" t="str">
        <f t="shared" si="73"/>
        <v/>
      </c>
      <c r="V216" s="43">
        <f t="shared" si="75"/>
        <v>0</v>
      </c>
      <c r="W216" s="43">
        <f t="shared" si="76"/>
        <v>0</v>
      </c>
      <c r="X216" s="42">
        <f t="shared" si="77"/>
        <v>37130</v>
      </c>
      <c r="Y216" s="43" t="str">
        <f t="shared" si="78"/>
        <v/>
      </c>
      <c r="Z216" s="43">
        <f t="shared" si="79"/>
        <v>0</v>
      </c>
      <c r="AA216" s="43">
        <f t="shared" si="80"/>
        <v>0</v>
      </c>
      <c r="AB216" s="42">
        <f t="shared" si="81"/>
        <v>37130</v>
      </c>
      <c r="AC216" s="43" t="str">
        <f t="shared" si="82"/>
        <v/>
      </c>
      <c r="AD216" s="43">
        <f t="shared" si="83"/>
        <v>0</v>
      </c>
      <c r="AE216" s="43">
        <f t="shared" si="84"/>
        <v>0</v>
      </c>
      <c r="AF216" s="42">
        <f t="shared" si="85"/>
        <v>37130</v>
      </c>
      <c r="AG216" s="43" t="str">
        <f t="shared" si="86"/>
        <v/>
      </c>
      <c r="AH216" s="43">
        <f t="shared" si="87"/>
        <v>0</v>
      </c>
      <c r="AI216" s="43">
        <f t="shared" si="88"/>
        <v>0</v>
      </c>
      <c r="AJ216" s="42">
        <f t="shared" si="89"/>
        <v>0</v>
      </c>
      <c r="AK216" s="43">
        <f t="shared" si="90"/>
        <v>0</v>
      </c>
      <c r="AL216" s="43">
        <f t="shared" si="91"/>
        <v>0</v>
      </c>
      <c r="AM216" s="43">
        <f t="shared" si="92"/>
        <v>0</v>
      </c>
      <c r="AN216" s="42">
        <f t="shared" si="93"/>
        <v>0</v>
      </c>
      <c r="AO216" s="43">
        <f t="shared" si="94"/>
        <v>0</v>
      </c>
      <c r="AP216" s="43">
        <f t="shared" si="95"/>
        <v>0</v>
      </c>
      <c r="AQ216" s="43">
        <f t="shared" si="96"/>
        <v>0</v>
      </c>
    </row>
    <row r="217" spans="1:43" ht="15" customHeight="1" x14ac:dyDescent="0.25">
      <c r="A217" s="22" t="s">
        <v>65</v>
      </c>
      <c r="B217" s="22">
        <v>254</v>
      </c>
      <c r="C217" s="22" t="s">
        <v>918</v>
      </c>
      <c r="D217" s="22" t="s">
        <v>917</v>
      </c>
      <c r="E217" s="22" t="s">
        <v>919</v>
      </c>
      <c r="F217" s="22" t="s">
        <v>942</v>
      </c>
      <c r="G217" s="22" t="s">
        <v>926</v>
      </c>
      <c r="H217" s="23" t="s">
        <v>969</v>
      </c>
      <c r="I217" s="36">
        <v>226400</v>
      </c>
      <c r="J217" s="37">
        <v>1.0547008547008547</v>
      </c>
      <c r="K217" s="37">
        <v>1.234</v>
      </c>
      <c r="L217" s="38">
        <v>1.17</v>
      </c>
      <c r="M217" s="36">
        <v>203408</v>
      </c>
      <c r="N217" s="37">
        <v>1.0470085470085471</v>
      </c>
      <c r="O217" s="37">
        <v>1.2250000000000001</v>
      </c>
      <c r="P217" s="38">
        <v>1.17</v>
      </c>
      <c r="Q217" s="22" t="s">
        <v>849</v>
      </c>
      <c r="S217" s="38"/>
      <c r="T217" s="42">
        <f t="shared" si="74"/>
        <v>0</v>
      </c>
      <c r="U217" s="43">
        <f t="shared" si="73"/>
        <v>0</v>
      </c>
      <c r="V217" s="43">
        <f t="shared" si="75"/>
        <v>0</v>
      </c>
      <c r="W217" s="43">
        <f t="shared" si="76"/>
        <v>0</v>
      </c>
      <c r="X217" s="42">
        <f t="shared" si="77"/>
        <v>0</v>
      </c>
      <c r="Y217" s="43">
        <f t="shared" si="78"/>
        <v>0</v>
      </c>
      <c r="Z217" s="43">
        <f t="shared" si="79"/>
        <v>0</v>
      </c>
      <c r="AA217" s="43">
        <f t="shared" si="80"/>
        <v>0</v>
      </c>
      <c r="AB217" s="42">
        <f t="shared" si="81"/>
        <v>0</v>
      </c>
      <c r="AC217" s="43">
        <f t="shared" si="82"/>
        <v>0</v>
      </c>
      <c r="AD217" s="43">
        <f t="shared" si="83"/>
        <v>0</v>
      </c>
      <c r="AE217" s="43">
        <f t="shared" si="84"/>
        <v>0</v>
      </c>
      <c r="AF217" s="42">
        <f t="shared" si="85"/>
        <v>0</v>
      </c>
      <c r="AG217" s="43">
        <f t="shared" si="86"/>
        <v>0</v>
      </c>
      <c r="AH217" s="43">
        <f t="shared" si="87"/>
        <v>0</v>
      </c>
      <c r="AI217" s="43">
        <f t="shared" si="88"/>
        <v>0</v>
      </c>
      <c r="AJ217" s="42">
        <f t="shared" si="89"/>
        <v>0</v>
      </c>
      <c r="AK217" s="43">
        <f t="shared" si="90"/>
        <v>0</v>
      </c>
      <c r="AL217" s="43">
        <f t="shared" si="91"/>
        <v>0</v>
      </c>
      <c r="AM217" s="43">
        <f t="shared" si="92"/>
        <v>0</v>
      </c>
      <c r="AN217" s="42">
        <f t="shared" si="93"/>
        <v>0</v>
      </c>
      <c r="AO217" s="43">
        <f t="shared" si="94"/>
        <v>0</v>
      </c>
      <c r="AP217" s="43">
        <f t="shared" si="95"/>
        <v>0</v>
      </c>
      <c r="AQ217" s="43">
        <f t="shared" si="96"/>
        <v>0</v>
      </c>
    </row>
    <row r="218" spans="1:43" ht="15" customHeight="1" x14ac:dyDescent="0.25">
      <c r="A218" s="22" t="s">
        <v>202</v>
      </c>
      <c r="B218" s="22">
        <v>255</v>
      </c>
      <c r="C218" s="22" t="s">
        <v>750</v>
      </c>
      <c r="D218" s="22" t="s">
        <v>749</v>
      </c>
      <c r="E218" s="22" t="s">
        <v>751</v>
      </c>
      <c r="F218" s="22" t="s">
        <v>269</v>
      </c>
      <c r="G218" s="22" t="s">
        <v>926</v>
      </c>
      <c r="H218" s="23" t="s">
        <v>968</v>
      </c>
      <c r="I218" s="36">
        <v>318090</v>
      </c>
      <c r="J218" s="37">
        <v>1.0581196581196581</v>
      </c>
      <c r="K218" s="37">
        <v>1.238</v>
      </c>
      <c r="L218" s="38">
        <v>1.17</v>
      </c>
      <c r="M218" s="36">
        <v>277339</v>
      </c>
      <c r="N218" s="37">
        <v>1.0423728813559323</v>
      </c>
      <c r="O218" s="37">
        <v>1.23</v>
      </c>
      <c r="P218" s="38">
        <v>1.18</v>
      </c>
      <c r="Q218" s="22" t="s">
        <v>885</v>
      </c>
      <c r="S218" s="38"/>
      <c r="T218" s="42">
        <f t="shared" si="74"/>
        <v>0</v>
      </c>
      <c r="U218" s="43">
        <f t="shared" si="73"/>
        <v>0</v>
      </c>
      <c r="V218" s="43">
        <f t="shared" si="75"/>
        <v>0</v>
      </c>
      <c r="W218" s="43">
        <f t="shared" si="76"/>
        <v>0</v>
      </c>
      <c r="X218" s="42">
        <f t="shared" si="77"/>
        <v>277339</v>
      </c>
      <c r="Y218" s="43">
        <f t="shared" si="78"/>
        <v>1.0423728813559323</v>
      </c>
      <c r="Z218" s="43">
        <f t="shared" si="79"/>
        <v>1.23</v>
      </c>
      <c r="AA218" s="43">
        <f t="shared" si="80"/>
        <v>1.18</v>
      </c>
      <c r="AB218" s="42">
        <f t="shared" si="81"/>
        <v>0</v>
      </c>
      <c r="AC218" s="43">
        <f t="shared" si="82"/>
        <v>0</v>
      </c>
      <c r="AD218" s="43">
        <f t="shared" si="83"/>
        <v>0</v>
      </c>
      <c r="AE218" s="43">
        <f t="shared" si="84"/>
        <v>0</v>
      </c>
      <c r="AF218" s="42">
        <f t="shared" si="85"/>
        <v>277339</v>
      </c>
      <c r="AG218" s="43">
        <f t="shared" si="86"/>
        <v>1.0423728813559323</v>
      </c>
      <c r="AH218" s="43">
        <f t="shared" si="87"/>
        <v>1.23</v>
      </c>
      <c r="AI218" s="43">
        <f t="shared" si="88"/>
        <v>1.18</v>
      </c>
      <c r="AJ218" s="42">
        <f t="shared" si="89"/>
        <v>0</v>
      </c>
      <c r="AK218" s="43">
        <f t="shared" si="90"/>
        <v>0</v>
      </c>
      <c r="AL218" s="43">
        <f t="shared" si="91"/>
        <v>0</v>
      </c>
      <c r="AM218" s="43">
        <f t="shared" si="92"/>
        <v>0</v>
      </c>
      <c r="AN218" s="42">
        <f t="shared" si="93"/>
        <v>0</v>
      </c>
      <c r="AO218" s="43">
        <f t="shared" si="94"/>
        <v>0</v>
      </c>
      <c r="AP218" s="43">
        <f t="shared" si="95"/>
        <v>0</v>
      </c>
      <c r="AQ218" s="43">
        <f t="shared" si="96"/>
        <v>0</v>
      </c>
    </row>
    <row r="219" spans="1:43" ht="15" customHeight="1" x14ac:dyDescent="0.25">
      <c r="A219" s="22" t="s">
        <v>199</v>
      </c>
      <c r="B219" s="22">
        <v>257</v>
      </c>
      <c r="C219" s="22" t="s">
        <v>753</v>
      </c>
      <c r="D219" s="22" t="s">
        <v>752</v>
      </c>
      <c r="E219" s="22" t="s">
        <v>277</v>
      </c>
      <c r="F219" s="22" t="s">
        <v>269</v>
      </c>
      <c r="G219" s="22" t="s">
        <v>929</v>
      </c>
      <c r="H219" s="23" t="s">
        <v>968</v>
      </c>
      <c r="I219" s="36">
        <v>696669</v>
      </c>
      <c r="J219" s="37">
        <v>0.8890756302521009</v>
      </c>
      <c r="K219" s="37">
        <v>1.0580000000000001</v>
      </c>
      <c r="L219" s="38">
        <v>1.19</v>
      </c>
      <c r="M219" s="36">
        <v>637942</v>
      </c>
      <c r="N219" s="37">
        <v>0.87177352206494574</v>
      </c>
      <c r="O219" s="37">
        <v>1.0469999999999999</v>
      </c>
      <c r="P219" s="38">
        <v>1.2010000000000001</v>
      </c>
      <c r="Q219" s="22" t="s">
        <v>708</v>
      </c>
      <c r="S219" s="38"/>
      <c r="T219" s="42">
        <f t="shared" si="74"/>
        <v>637942</v>
      </c>
      <c r="U219" s="43">
        <f t="shared" si="73"/>
        <v>0.87177352206494574</v>
      </c>
      <c r="V219" s="43">
        <f t="shared" si="75"/>
        <v>1.0469999999999999</v>
      </c>
      <c r="W219" s="43">
        <f t="shared" si="76"/>
        <v>1.2010000000000001</v>
      </c>
      <c r="X219" s="42">
        <f t="shared" si="77"/>
        <v>637942</v>
      </c>
      <c r="Y219" s="43">
        <f t="shared" si="78"/>
        <v>0.87177352206494574</v>
      </c>
      <c r="Z219" s="43">
        <f t="shared" si="79"/>
        <v>1.0469999999999999</v>
      </c>
      <c r="AA219" s="43">
        <f t="shared" si="80"/>
        <v>1.2010000000000001</v>
      </c>
      <c r="AB219" s="42">
        <f t="shared" si="81"/>
        <v>0</v>
      </c>
      <c r="AC219" s="43">
        <f t="shared" si="82"/>
        <v>0</v>
      </c>
      <c r="AD219" s="43">
        <f t="shared" si="83"/>
        <v>0</v>
      </c>
      <c r="AE219" s="43">
        <f t="shared" si="84"/>
        <v>0</v>
      </c>
      <c r="AF219" s="42">
        <f t="shared" si="85"/>
        <v>0</v>
      </c>
      <c r="AG219" s="43">
        <f t="shared" si="86"/>
        <v>0</v>
      </c>
      <c r="AH219" s="43">
        <f t="shared" si="87"/>
        <v>0</v>
      </c>
      <c r="AI219" s="43">
        <f t="shared" si="88"/>
        <v>0</v>
      </c>
      <c r="AJ219" s="42">
        <f t="shared" si="89"/>
        <v>637942</v>
      </c>
      <c r="AK219" s="43">
        <f t="shared" si="90"/>
        <v>0.87177352206494574</v>
      </c>
      <c r="AL219" s="43">
        <f t="shared" si="91"/>
        <v>1.0469999999999999</v>
      </c>
      <c r="AM219" s="43">
        <f t="shared" si="92"/>
        <v>1.2010000000000001</v>
      </c>
      <c r="AN219" s="42">
        <f t="shared" si="93"/>
        <v>637942</v>
      </c>
      <c r="AO219" s="43">
        <f t="shared" si="94"/>
        <v>0.87177352206494574</v>
      </c>
      <c r="AP219" s="43">
        <f t="shared" si="95"/>
        <v>1.0469999999999999</v>
      </c>
      <c r="AQ219" s="43">
        <f t="shared" si="96"/>
        <v>1.2010000000000001</v>
      </c>
    </row>
    <row r="220" spans="1:43" ht="15" customHeight="1" x14ac:dyDescent="0.25">
      <c r="A220" s="22" t="s">
        <v>186</v>
      </c>
      <c r="B220" s="22">
        <v>258</v>
      </c>
      <c r="C220" s="22" t="s">
        <v>755</v>
      </c>
      <c r="D220" s="22" t="s">
        <v>754</v>
      </c>
      <c r="E220" s="22" t="s">
        <v>756</v>
      </c>
      <c r="F220" s="22" t="s">
        <v>269</v>
      </c>
      <c r="G220" s="22" t="s">
        <v>929</v>
      </c>
      <c r="H220" s="23" t="s">
        <v>968</v>
      </c>
      <c r="I220" s="36">
        <v>141297</v>
      </c>
      <c r="J220" s="37" t="s">
        <v>980</v>
      </c>
      <c r="K220" s="37">
        <v>0</v>
      </c>
      <c r="L220" s="38">
        <v>0</v>
      </c>
      <c r="M220" s="36">
        <v>125872</v>
      </c>
      <c r="N220" s="37" t="s">
        <v>980</v>
      </c>
      <c r="O220" s="37">
        <v>0</v>
      </c>
      <c r="P220" s="38">
        <v>0</v>
      </c>
      <c r="Q220" s="22" t="s">
        <v>708</v>
      </c>
      <c r="S220" s="38"/>
      <c r="T220" s="42">
        <f t="shared" si="74"/>
        <v>125872</v>
      </c>
      <c r="U220" s="43" t="str">
        <f t="shared" si="73"/>
        <v/>
      </c>
      <c r="V220" s="43">
        <f t="shared" si="75"/>
        <v>0</v>
      </c>
      <c r="W220" s="43">
        <f t="shared" si="76"/>
        <v>0</v>
      </c>
      <c r="X220" s="42">
        <f t="shared" si="77"/>
        <v>125872</v>
      </c>
      <c r="Y220" s="43" t="str">
        <f t="shared" si="78"/>
        <v/>
      </c>
      <c r="Z220" s="43">
        <f t="shared" si="79"/>
        <v>0</v>
      </c>
      <c r="AA220" s="43">
        <f t="shared" si="80"/>
        <v>0</v>
      </c>
      <c r="AB220" s="42">
        <f t="shared" si="81"/>
        <v>125872</v>
      </c>
      <c r="AC220" s="43" t="str">
        <f t="shared" si="82"/>
        <v/>
      </c>
      <c r="AD220" s="43">
        <f t="shared" si="83"/>
        <v>0</v>
      </c>
      <c r="AE220" s="43">
        <f t="shared" si="84"/>
        <v>0</v>
      </c>
      <c r="AF220" s="42">
        <f t="shared" si="85"/>
        <v>125872</v>
      </c>
      <c r="AG220" s="43" t="str">
        <f t="shared" si="86"/>
        <v/>
      </c>
      <c r="AH220" s="43">
        <f t="shared" si="87"/>
        <v>0</v>
      </c>
      <c r="AI220" s="43">
        <f t="shared" si="88"/>
        <v>0</v>
      </c>
      <c r="AJ220" s="42">
        <f t="shared" si="89"/>
        <v>0</v>
      </c>
      <c r="AK220" s="43">
        <f t="shared" si="90"/>
        <v>0</v>
      </c>
      <c r="AL220" s="43">
        <f t="shared" si="91"/>
        <v>0</v>
      </c>
      <c r="AM220" s="43">
        <f t="shared" si="92"/>
        <v>0</v>
      </c>
      <c r="AN220" s="42">
        <f t="shared" si="93"/>
        <v>0</v>
      </c>
      <c r="AO220" s="43">
        <f t="shared" si="94"/>
        <v>0</v>
      </c>
      <c r="AP220" s="43">
        <f t="shared" si="95"/>
        <v>0</v>
      </c>
      <c r="AQ220" s="43">
        <f t="shared" si="96"/>
        <v>0</v>
      </c>
    </row>
    <row r="221" spans="1:43" ht="15" customHeight="1" x14ac:dyDescent="0.25">
      <c r="A221" s="22" t="s">
        <v>184</v>
      </c>
      <c r="B221" s="22">
        <v>259</v>
      </c>
      <c r="C221" s="22" t="s">
        <v>758</v>
      </c>
      <c r="D221" s="22" t="s">
        <v>757</v>
      </c>
      <c r="E221" s="22" t="s">
        <v>574</v>
      </c>
      <c r="F221" s="22" t="s">
        <v>269</v>
      </c>
      <c r="G221" s="22" t="s">
        <v>926</v>
      </c>
      <c r="H221" s="23" t="s">
        <v>968</v>
      </c>
      <c r="I221" s="36">
        <v>3388174</v>
      </c>
      <c r="J221" s="37">
        <v>1.0511013215859031</v>
      </c>
      <c r="K221" s="37">
        <v>1.1930000000000001</v>
      </c>
      <c r="L221" s="38">
        <v>1.135</v>
      </c>
      <c r="M221" s="36">
        <v>2989024</v>
      </c>
      <c r="N221" s="37">
        <v>1.0315512708150745</v>
      </c>
      <c r="O221" s="37">
        <v>1.177</v>
      </c>
      <c r="P221" s="38">
        <v>1.141</v>
      </c>
      <c r="Q221" s="22" t="s">
        <v>708</v>
      </c>
      <c r="S221" s="38"/>
      <c r="T221" s="42">
        <f t="shared" si="74"/>
        <v>0</v>
      </c>
      <c r="U221" s="43">
        <f t="shared" si="73"/>
        <v>0</v>
      </c>
      <c r="V221" s="43">
        <f t="shared" si="75"/>
        <v>0</v>
      </c>
      <c r="W221" s="43">
        <f t="shared" si="76"/>
        <v>0</v>
      </c>
      <c r="X221" s="42">
        <f t="shared" si="77"/>
        <v>2989024</v>
      </c>
      <c r="Y221" s="43">
        <f t="shared" si="78"/>
        <v>1.0315512708150745</v>
      </c>
      <c r="Z221" s="43">
        <f t="shared" si="79"/>
        <v>1.177</v>
      </c>
      <c r="AA221" s="43">
        <f t="shared" si="80"/>
        <v>1.141</v>
      </c>
      <c r="AB221" s="42">
        <f t="shared" si="81"/>
        <v>0</v>
      </c>
      <c r="AC221" s="43">
        <f t="shared" si="82"/>
        <v>0</v>
      </c>
      <c r="AD221" s="43">
        <f t="shared" si="83"/>
        <v>0</v>
      </c>
      <c r="AE221" s="43">
        <f t="shared" si="84"/>
        <v>0</v>
      </c>
      <c r="AF221" s="42">
        <f t="shared" si="85"/>
        <v>2989024</v>
      </c>
      <c r="AG221" s="43">
        <f t="shared" si="86"/>
        <v>1.0315512708150745</v>
      </c>
      <c r="AH221" s="43">
        <f t="shared" si="87"/>
        <v>1.177</v>
      </c>
      <c r="AI221" s="43">
        <f t="shared" si="88"/>
        <v>1.141</v>
      </c>
      <c r="AJ221" s="42">
        <f t="shared" si="89"/>
        <v>0</v>
      </c>
      <c r="AK221" s="43">
        <f t="shared" si="90"/>
        <v>0</v>
      </c>
      <c r="AL221" s="43">
        <f t="shared" si="91"/>
        <v>0</v>
      </c>
      <c r="AM221" s="43">
        <f t="shared" si="92"/>
        <v>0</v>
      </c>
      <c r="AN221" s="42">
        <f t="shared" si="93"/>
        <v>0</v>
      </c>
      <c r="AO221" s="43">
        <f t="shared" si="94"/>
        <v>0</v>
      </c>
      <c r="AP221" s="43">
        <f t="shared" si="95"/>
        <v>0</v>
      </c>
      <c r="AQ221" s="43">
        <f t="shared" si="96"/>
        <v>0</v>
      </c>
    </row>
    <row r="222" spans="1:43" ht="15" customHeight="1" x14ac:dyDescent="0.25">
      <c r="A222" s="22" t="s">
        <v>237</v>
      </c>
      <c r="B222" s="22">
        <v>261</v>
      </c>
      <c r="C222" s="22" t="s">
        <v>899</v>
      </c>
      <c r="D222" s="22" t="s">
        <v>898</v>
      </c>
      <c r="E222" s="22" t="s">
        <v>373</v>
      </c>
      <c r="F222" s="22" t="s">
        <v>942</v>
      </c>
      <c r="G222" s="22" t="s">
        <v>929</v>
      </c>
      <c r="H222" s="23" t="s">
        <v>969</v>
      </c>
      <c r="I222" s="36">
        <v>15713335</v>
      </c>
      <c r="J222" s="37">
        <v>0.93749999999999989</v>
      </c>
      <c r="K222" s="37">
        <v>1.17</v>
      </c>
      <c r="L222" s="38">
        <v>1.248</v>
      </c>
      <c r="M222" s="36">
        <v>14621696</v>
      </c>
      <c r="N222" s="37">
        <v>0.90182106096595416</v>
      </c>
      <c r="O222" s="37">
        <v>1.139</v>
      </c>
      <c r="P222" s="38">
        <v>1.2629999999999999</v>
      </c>
      <c r="Q222" s="22" t="s">
        <v>708</v>
      </c>
      <c r="S222" s="38"/>
      <c r="T222" s="42">
        <f t="shared" si="74"/>
        <v>0</v>
      </c>
      <c r="U222" s="43">
        <f t="shared" si="73"/>
        <v>0</v>
      </c>
      <c r="V222" s="43">
        <f t="shared" si="75"/>
        <v>0</v>
      </c>
      <c r="W222" s="43">
        <f t="shared" si="76"/>
        <v>0</v>
      </c>
      <c r="X222" s="42">
        <f t="shared" si="77"/>
        <v>0</v>
      </c>
      <c r="Y222" s="43">
        <f t="shared" si="78"/>
        <v>0</v>
      </c>
      <c r="Z222" s="43">
        <f t="shared" si="79"/>
        <v>0</v>
      </c>
      <c r="AA222" s="43">
        <f t="shared" si="80"/>
        <v>0</v>
      </c>
      <c r="AB222" s="42">
        <f t="shared" si="81"/>
        <v>0</v>
      </c>
      <c r="AC222" s="43">
        <f t="shared" si="82"/>
        <v>0</v>
      </c>
      <c r="AD222" s="43">
        <f t="shared" si="83"/>
        <v>0</v>
      </c>
      <c r="AE222" s="43">
        <f t="shared" si="84"/>
        <v>0</v>
      </c>
      <c r="AF222" s="42">
        <f t="shared" si="85"/>
        <v>0</v>
      </c>
      <c r="AG222" s="43">
        <f t="shared" si="86"/>
        <v>0</v>
      </c>
      <c r="AH222" s="43">
        <f t="shared" si="87"/>
        <v>0</v>
      </c>
      <c r="AI222" s="43">
        <f t="shared" si="88"/>
        <v>0</v>
      </c>
      <c r="AJ222" s="42">
        <f t="shared" si="89"/>
        <v>0</v>
      </c>
      <c r="AK222" s="43">
        <f t="shared" si="90"/>
        <v>0</v>
      </c>
      <c r="AL222" s="43">
        <f t="shared" si="91"/>
        <v>0</v>
      </c>
      <c r="AM222" s="43">
        <f t="shared" si="92"/>
        <v>0</v>
      </c>
      <c r="AN222" s="42">
        <f t="shared" si="93"/>
        <v>0</v>
      </c>
      <c r="AO222" s="43">
        <f t="shared" si="94"/>
        <v>0</v>
      </c>
      <c r="AP222" s="43">
        <f t="shared" si="95"/>
        <v>0</v>
      </c>
      <c r="AQ222" s="43">
        <f t="shared" si="96"/>
        <v>0</v>
      </c>
    </row>
    <row r="223" spans="1:43" ht="15" customHeight="1" x14ac:dyDescent="0.25">
      <c r="A223" s="22" t="s">
        <v>12</v>
      </c>
      <c r="B223" s="22">
        <v>262</v>
      </c>
      <c r="C223" s="22" t="s">
        <v>901</v>
      </c>
      <c r="D223" s="22" t="s">
        <v>900</v>
      </c>
      <c r="E223" s="22" t="s">
        <v>562</v>
      </c>
      <c r="F223" s="22" t="s">
        <v>269</v>
      </c>
      <c r="G223" s="22" t="s">
        <v>929</v>
      </c>
      <c r="H223" s="23" t="s">
        <v>968</v>
      </c>
      <c r="I223" s="36">
        <v>284957</v>
      </c>
      <c r="J223" s="37">
        <v>1.1577380952380953</v>
      </c>
      <c r="K223" s="37">
        <v>1.167</v>
      </c>
      <c r="L223" s="38">
        <v>1.008</v>
      </c>
      <c r="M223" s="36">
        <v>256249</v>
      </c>
      <c r="N223" s="37">
        <v>1.1526263627353817</v>
      </c>
      <c r="O223" s="37">
        <v>1.163</v>
      </c>
      <c r="P223" s="38">
        <v>1.0089999999999999</v>
      </c>
      <c r="Q223" s="22" t="s">
        <v>711</v>
      </c>
      <c r="S223" s="38"/>
      <c r="T223" s="42">
        <f t="shared" si="74"/>
        <v>256249</v>
      </c>
      <c r="U223" s="43">
        <f t="shared" si="73"/>
        <v>1.1526263627353817</v>
      </c>
      <c r="V223" s="43">
        <f t="shared" si="75"/>
        <v>1.163</v>
      </c>
      <c r="W223" s="43">
        <f t="shared" si="76"/>
        <v>1.0089999999999999</v>
      </c>
      <c r="X223" s="42">
        <f t="shared" si="77"/>
        <v>256249</v>
      </c>
      <c r="Y223" s="43">
        <f t="shared" si="78"/>
        <v>1.1526263627353817</v>
      </c>
      <c r="Z223" s="43">
        <f t="shared" si="79"/>
        <v>1.163</v>
      </c>
      <c r="AA223" s="43">
        <f t="shared" si="80"/>
        <v>1.0089999999999999</v>
      </c>
      <c r="AB223" s="42">
        <f t="shared" si="81"/>
        <v>256249</v>
      </c>
      <c r="AC223" s="43">
        <f t="shared" si="82"/>
        <v>1.1526263627353817</v>
      </c>
      <c r="AD223" s="43">
        <f t="shared" si="83"/>
        <v>1.163</v>
      </c>
      <c r="AE223" s="43">
        <f t="shared" si="84"/>
        <v>1.0089999999999999</v>
      </c>
      <c r="AF223" s="42">
        <f t="shared" si="85"/>
        <v>256249</v>
      </c>
      <c r="AG223" s="43">
        <f t="shared" si="86"/>
        <v>1.1526263627353817</v>
      </c>
      <c r="AH223" s="43">
        <f t="shared" si="87"/>
        <v>1.163</v>
      </c>
      <c r="AI223" s="43">
        <f t="shared" si="88"/>
        <v>1.0089999999999999</v>
      </c>
      <c r="AJ223" s="42">
        <f t="shared" si="89"/>
        <v>0</v>
      </c>
      <c r="AK223" s="43">
        <f t="shared" si="90"/>
        <v>0</v>
      </c>
      <c r="AL223" s="43">
        <f t="shared" si="91"/>
        <v>0</v>
      </c>
      <c r="AM223" s="43">
        <f t="shared" si="92"/>
        <v>0</v>
      </c>
      <c r="AN223" s="42">
        <f t="shared" si="93"/>
        <v>0</v>
      </c>
      <c r="AO223" s="43">
        <f t="shared" si="94"/>
        <v>0</v>
      </c>
      <c r="AP223" s="43">
        <f t="shared" si="95"/>
        <v>0</v>
      </c>
      <c r="AQ223" s="43">
        <f t="shared" si="96"/>
        <v>0</v>
      </c>
    </row>
    <row r="224" spans="1:43" ht="15" customHeight="1" x14ac:dyDescent="0.25">
      <c r="A224" s="22" t="s">
        <v>128</v>
      </c>
      <c r="B224" s="22">
        <v>263</v>
      </c>
      <c r="C224" s="22" t="s">
        <v>760</v>
      </c>
      <c r="D224" s="22" t="s">
        <v>759</v>
      </c>
      <c r="E224" s="22" t="s">
        <v>299</v>
      </c>
      <c r="F224" s="22" t="s">
        <v>269</v>
      </c>
      <c r="G224" s="22" t="s">
        <v>929</v>
      </c>
      <c r="H224" s="23" t="s">
        <v>968</v>
      </c>
      <c r="I224" s="36">
        <v>932835</v>
      </c>
      <c r="J224" s="37">
        <v>1.0214776632302407</v>
      </c>
      <c r="K224" s="37">
        <v>1.1890000000000001</v>
      </c>
      <c r="L224" s="38">
        <v>1.1639999999999999</v>
      </c>
      <c r="M224" s="36">
        <v>867004</v>
      </c>
      <c r="N224" s="37">
        <v>1.0093457943925233</v>
      </c>
      <c r="O224" s="37">
        <v>1.1879999999999999</v>
      </c>
      <c r="P224" s="38">
        <v>1.177</v>
      </c>
      <c r="Q224" s="22" t="s">
        <v>713</v>
      </c>
      <c r="S224" s="38"/>
      <c r="T224" s="42">
        <f t="shared" si="74"/>
        <v>867004</v>
      </c>
      <c r="U224" s="43">
        <f t="shared" si="73"/>
        <v>1.0093457943925233</v>
      </c>
      <c r="V224" s="43">
        <f t="shared" si="75"/>
        <v>1.1879999999999999</v>
      </c>
      <c r="W224" s="43">
        <f t="shared" si="76"/>
        <v>1.177</v>
      </c>
      <c r="X224" s="42">
        <f t="shared" si="77"/>
        <v>867004</v>
      </c>
      <c r="Y224" s="43">
        <f t="shared" si="78"/>
        <v>1.0093457943925233</v>
      </c>
      <c r="Z224" s="43">
        <f t="shared" si="79"/>
        <v>1.1879999999999999</v>
      </c>
      <c r="AA224" s="43">
        <f t="shared" si="80"/>
        <v>1.177</v>
      </c>
      <c r="AB224" s="42">
        <f t="shared" si="81"/>
        <v>867004</v>
      </c>
      <c r="AC224" s="43">
        <f t="shared" si="82"/>
        <v>1.0093457943925233</v>
      </c>
      <c r="AD224" s="43">
        <f t="shared" si="83"/>
        <v>1.1879999999999999</v>
      </c>
      <c r="AE224" s="43">
        <f t="shared" si="84"/>
        <v>1.177</v>
      </c>
      <c r="AF224" s="42">
        <f t="shared" si="85"/>
        <v>867004</v>
      </c>
      <c r="AG224" s="43">
        <f t="shared" si="86"/>
        <v>1.0093457943925233</v>
      </c>
      <c r="AH224" s="43">
        <f t="shared" si="87"/>
        <v>1.1879999999999999</v>
      </c>
      <c r="AI224" s="43">
        <f t="shared" si="88"/>
        <v>1.177</v>
      </c>
      <c r="AJ224" s="42">
        <f t="shared" si="89"/>
        <v>0</v>
      </c>
      <c r="AK224" s="43">
        <f t="shared" si="90"/>
        <v>0</v>
      </c>
      <c r="AL224" s="43">
        <f t="shared" si="91"/>
        <v>0</v>
      </c>
      <c r="AM224" s="43">
        <f t="shared" si="92"/>
        <v>0</v>
      </c>
      <c r="AN224" s="42">
        <f t="shared" si="93"/>
        <v>0</v>
      </c>
      <c r="AO224" s="43">
        <f t="shared" si="94"/>
        <v>0</v>
      </c>
      <c r="AP224" s="43">
        <f t="shared" si="95"/>
        <v>0</v>
      </c>
      <c r="AQ224" s="43">
        <f t="shared" si="96"/>
        <v>0</v>
      </c>
    </row>
    <row r="225" spans="1:43" ht="15" customHeight="1" x14ac:dyDescent="0.25">
      <c r="A225" s="22" t="s">
        <v>1</v>
      </c>
      <c r="B225" s="22">
        <v>281</v>
      </c>
      <c r="C225" s="22" t="s">
        <v>762</v>
      </c>
      <c r="D225" s="22" t="s">
        <v>761</v>
      </c>
      <c r="E225" s="22" t="s">
        <v>345</v>
      </c>
      <c r="F225" s="22" t="s">
        <v>400</v>
      </c>
      <c r="G225" s="22" t="s">
        <v>929</v>
      </c>
      <c r="H225" s="23" t="s">
        <v>968</v>
      </c>
      <c r="I225" s="36">
        <v>2045543</v>
      </c>
      <c r="J225" s="37">
        <v>0.99538745387453864</v>
      </c>
      <c r="K225" s="37">
        <v>1.079</v>
      </c>
      <c r="L225" s="38">
        <v>1.0840000000000001</v>
      </c>
      <c r="M225" s="36">
        <v>1857360</v>
      </c>
      <c r="N225" s="37">
        <v>0.99540863177226824</v>
      </c>
      <c r="O225" s="37">
        <v>1.0840000000000001</v>
      </c>
      <c r="P225" s="38">
        <v>1.089</v>
      </c>
      <c r="Q225" s="22" t="s">
        <v>455</v>
      </c>
      <c r="S225" s="38"/>
      <c r="T225" s="42">
        <f t="shared" si="74"/>
        <v>0</v>
      </c>
      <c r="U225" s="43">
        <f t="shared" si="73"/>
        <v>0</v>
      </c>
      <c r="V225" s="43">
        <f t="shared" si="75"/>
        <v>0</v>
      </c>
      <c r="W225" s="43">
        <f t="shared" si="76"/>
        <v>0</v>
      </c>
      <c r="X225" s="42">
        <f t="shared" si="77"/>
        <v>0</v>
      </c>
      <c r="Y225" s="43">
        <f t="shared" si="78"/>
        <v>0</v>
      </c>
      <c r="Z225" s="43">
        <f t="shared" si="79"/>
        <v>0</v>
      </c>
      <c r="AA225" s="43">
        <f t="shared" si="80"/>
        <v>0</v>
      </c>
      <c r="AB225" s="42">
        <f t="shared" si="81"/>
        <v>0</v>
      </c>
      <c r="AC225" s="43">
        <f t="shared" si="82"/>
        <v>0</v>
      </c>
      <c r="AD225" s="43">
        <f t="shared" si="83"/>
        <v>0</v>
      </c>
      <c r="AE225" s="43">
        <f t="shared" si="84"/>
        <v>0</v>
      </c>
      <c r="AF225" s="42">
        <f t="shared" si="85"/>
        <v>0</v>
      </c>
      <c r="AG225" s="43">
        <f t="shared" si="86"/>
        <v>0</v>
      </c>
      <c r="AH225" s="43">
        <f t="shared" si="87"/>
        <v>0</v>
      </c>
      <c r="AI225" s="43">
        <f t="shared" si="88"/>
        <v>0</v>
      </c>
      <c r="AJ225" s="42">
        <f t="shared" si="89"/>
        <v>0</v>
      </c>
      <c r="AK225" s="43">
        <f t="shared" si="90"/>
        <v>0</v>
      </c>
      <c r="AL225" s="43">
        <f t="shared" si="91"/>
        <v>0</v>
      </c>
      <c r="AM225" s="43">
        <f t="shared" si="92"/>
        <v>0</v>
      </c>
      <c r="AN225" s="42">
        <f t="shared" si="93"/>
        <v>0</v>
      </c>
      <c r="AO225" s="43">
        <f t="shared" si="94"/>
        <v>0</v>
      </c>
      <c r="AP225" s="43">
        <f t="shared" si="95"/>
        <v>0</v>
      </c>
      <c r="AQ225" s="43">
        <f t="shared" si="96"/>
        <v>0</v>
      </c>
    </row>
    <row r="226" spans="1:43" ht="15" customHeight="1" x14ac:dyDescent="0.25">
      <c r="A226" s="22" t="s">
        <v>113</v>
      </c>
      <c r="B226" s="22">
        <v>282</v>
      </c>
      <c r="C226" s="22" t="s">
        <v>833</v>
      </c>
      <c r="D226" s="22" t="s">
        <v>832</v>
      </c>
      <c r="E226" s="22" t="s">
        <v>358</v>
      </c>
      <c r="F226" s="22" t="s">
        <v>942</v>
      </c>
      <c r="G226" s="22" t="s">
        <v>929</v>
      </c>
      <c r="H226" s="23" t="s">
        <v>969</v>
      </c>
      <c r="I226" s="36">
        <v>726297</v>
      </c>
      <c r="J226" s="37">
        <v>0.79766860949208984</v>
      </c>
      <c r="K226" s="37">
        <v>0.95799999999999996</v>
      </c>
      <c r="L226" s="38">
        <v>1.2010000000000001</v>
      </c>
      <c r="M226" s="36">
        <v>698505</v>
      </c>
      <c r="N226" s="37">
        <v>0.76796036333608586</v>
      </c>
      <c r="O226" s="37">
        <v>0.93</v>
      </c>
      <c r="P226" s="38">
        <v>1.2110000000000001</v>
      </c>
      <c r="Q226" s="22" t="s">
        <v>298</v>
      </c>
      <c r="S226" s="38"/>
      <c r="T226" s="42">
        <f t="shared" si="74"/>
        <v>0</v>
      </c>
      <c r="U226" s="43">
        <f t="shared" si="73"/>
        <v>0</v>
      </c>
      <c r="V226" s="43">
        <f t="shared" si="75"/>
        <v>0</v>
      </c>
      <c r="W226" s="43">
        <f t="shared" si="76"/>
        <v>0</v>
      </c>
      <c r="X226" s="42">
        <f t="shared" si="77"/>
        <v>0</v>
      </c>
      <c r="Y226" s="43">
        <f t="shared" si="78"/>
        <v>0</v>
      </c>
      <c r="Z226" s="43">
        <f t="shared" si="79"/>
        <v>0</v>
      </c>
      <c r="AA226" s="43">
        <f t="shared" si="80"/>
        <v>0</v>
      </c>
      <c r="AB226" s="42">
        <f t="shared" si="81"/>
        <v>0</v>
      </c>
      <c r="AC226" s="43">
        <f t="shared" si="82"/>
        <v>0</v>
      </c>
      <c r="AD226" s="43">
        <f t="shared" si="83"/>
        <v>0</v>
      </c>
      <c r="AE226" s="43">
        <f t="shared" si="84"/>
        <v>0</v>
      </c>
      <c r="AF226" s="42">
        <f t="shared" si="85"/>
        <v>0</v>
      </c>
      <c r="AG226" s="43">
        <f t="shared" si="86"/>
        <v>0</v>
      </c>
      <c r="AH226" s="43">
        <f t="shared" si="87"/>
        <v>0</v>
      </c>
      <c r="AI226" s="43">
        <f t="shared" si="88"/>
        <v>0</v>
      </c>
      <c r="AJ226" s="42">
        <f t="shared" si="89"/>
        <v>0</v>
      </c>
      <c r="AK226" s="43">
        <f t="shared" si="90"/>
        <v>0</v>
      </c>
      <c r="AL226" s="43">
        <f t="shared" si="91"/>
        <v>0</v>
      </c>
      <c r="AM226" s="43">
        <f t="shared" si="92"/>
        <v>0</v>
      </c>
      <c r="AN226" s="42">
        <f t="shared" si="93"/>
        <v>0</v>
      </c>
      <c r="AO226" s="43">
        <f t="shared" si="94"/>
        <v>0</v>
      </c>
      <c r="AP226" s="43">
        <f t="shared" si="95"/>
        <v>0</v>
      </c>
      <c r="AQ226" s="43">
        <f t="shared" si="96"/>
        <v>0</v>
      </c>
    </row>
    <row r="227" spans="1:43" ht="15" customHeight="1" x14ac:dyDescent="0.25">
      <c r="A227" s="22" t="s">
        <v>155</v>
      </c>
      <c r="B227" s="22">
        <v>283</v>
      </c>
      <c r="C227" s="22" t="s">
        <v>764</v>
      </c>
      <c r="D227" s="22" t="s">
        <v>763</v>
      </c>
      <c r="E227" s="22" t="s">
        <v>288</v>
      </c>
      <c r="F227" s="22" t="s">
        <v>269</v>
      </c>
      <c r="G227" s="22" t="s">
        <v>926</v>
      </c>
      <c r="H227" s="23" t="s">
        <v>968</v>
      </c>
      <c r="I227" s="36">
        <v>228457</v>
      </c>
      <c r="J227" s="37" t="s">
        <v>980</v>
      </c>
      <c r="K227" s="37">
        <v>0</v>
      </c>
      <c r="L227" s="38">
        <v>0</v>
      </c>
      <c r="M227" s="36">
        <v>204942</v>
      </c>
      <c r="N227" s="37" t="s">
        <v>980</v>
      </c>
      <c r="O227" s="37">
        <v>0</v>
      </c>
      <c r="P227" s="38">
        <v>0</v>
      </c>
      <c r="Q227" s="22" t="s">
        <v>891</v>
      </c>
      <c r="S227" s="38"/>
      <c r="T227" s="42">
        <f t="shared" si="74"/>
        <v>0</v>
      </c>
      <c r="U227" s="43">
        <f t="shared" si="73"/>
        <v>0</v>
      </c>
      <c r="V227" s="43">
        <f t="shared" si="75"/>
        <v>0</v>
      </c>
      <c r="W227" s="43">
        <f t="shared" si="76"/>
        <v>0</v>
      </c>
      <c r="X227" s="42">
        <f t="shared" si="77"/>
        <v>204942</v>
      </c>
      <c r="Y227" s="43" t="str">
        <f t="shared" si="78"/>
        <v/>
      </c>
      <c r="Z227" s="43">
        <f t="shared" si="79"/>
        <v>0</v>
      </c>
      <c r="AA227" s="43">
        <f t="shared" si="80"/>
        <v>0</v>
      </c>
      <c r="AB227" s="42">
        <f t="shared" si="81"/>
        <v>0</v>
      </c>
      <c r="AC227" s="43">
        <f t="shared" si="82"/>
        <v>0</v>
      </c>
      <c r="AD227" s="43">
        <f t="shared" si="83"/>
        <v>0</v>
      </c>
      <c r="AE227" s="43">
        <f t="shared" si="84"/>
        <v>0</v>
      </c>
      <c r="AF227" s="42">
        <f t="shared" si="85"/>
        <v>204942</v>
      </c>
      <c r="AG227" s="43" t="str">
        <f t="shared" si="86"/>
        <v/>
      </c>
      <c r="AH227" s="43">
        <f t="shared" si="87"/>
        <v>0</v>
      </c>
      <c r="AI227" s="43">
        <f t="shared" si="88"/>
        <v>0</v>
      </c>
      <c r="AJ227" s="42">
        <f t="shared" si="89"/>
        <v>0</v>
      </c>
      <c r="AK227" s="43">
        <f t="shared" si="90"/>
        <v>0</v>
      </c>
      <c r="AL227" s="43">
        <f t="shared" si="91"/>
        <v>0</v>
      </c>
      <c r="AM227" s="43">
        <f t="shared" si="92"/>
        <v>0</v>
      </c>
      <c r="AN227" s="42">
        <f t="shared" si="93"/>
        <v>0</v>
      </c>
      <c r="AO227" s="43">
        <f t="shared" si="94"/>
        <v>0</v>
      </c>
      <c r="AP227" s="43">
        <f t="shared" si="95"/>
        <v>0</v>
      </c>
      <c r="AQ227" s="43">
        <f t="shared" si="96"/>
        <v>0</v>
      </c>
    </row>
    <row r="228" spans="1:43" ht="15" customHeight="1" x14ac:dyDescent="0.25">
      <c r="A228" s="22" t="s">
        <v>181</v>
      </c>
      <c r="B228" s="22">
        <v>284</v>
      </c>
      <c r="C228" s="22" t="s">
        <v>766</v>
      </c>
      <c r="D228" s="22" t="s">
        <v>765</v>
      </c>
      <c r="E228" s="22" t="s">
        <v>767</v>
      </c>
      <c r="F228" s="22" t="s">
        <v>269</v>
      </c>
      <c r="G228" s="22" t="s">
        <v>929</v>
      </c>
      <c r="H228" s="23" t="s">
        <v>968</v>
      </c>
      <c r="I228" s="36">
        <v>124972</v>
      </c>
      <c r="J228" s="37">
        <v>1.0154241645244215</v>
      </c>
      <c r="K228" s="37">
        <v>1.1850000000000001</v>
      </c>
      <c r="L228" s="38">
        <v>1.167</v>
      </c>
      <c r="M228" s="36">
        <v>112555</v>
      </c>
      <c r="N228" s="37">
        <v>0.9949152542372881</v>
      </c>
      <c r="O228" s="37">
        <v>1.1739999999999999</v>
      </c>
      <c r="P228" s="38">
        <v>1.18</v>
      </c>
      <c r="Q228" s="22" t="s">
        <v>716</v>
      </c>
      <c r="S228" s="38"/>
      <c r="T228" s="42">
        <f t="shared" si="74"/>
        <v>112555</v>
      </c>
      <c r="U228" s="43">
        <f t="shared" si="73"/>
        <v>0.9949152542372881</v>
      </c>
      <c r="V228" s="43">
        <f t="shared" si="75"/>
        <v>1.1739999999999999</v>
      </c>
      <c r="W228" s="43">
        <f t="shared" si="76"/>
        <v>1.18</v>
      </c>
      <c r="X228" s="42">
        <f t="shared" si="77"/>
        <v>112555</v>
      </c>
      <c r="Y228" s="43">
        <f t="shared" si="78"/>
        <v>0.9949152542372881</v>
      </c>
      <c r="Z228" s="43">
        <f t="shared" si="79"/>
        <v>1.1739999999999999</v>
      </c>
      <c r="AA228" s="43">
        <f t="shared" si="80"/>
        <v>1.18</v>
      </c>
      <c r="AB228" s="42">
        <f t="shared" si="81"/>
        <v>0</v>
      </c>
      <c r="AC228" s="43">
        <f t="shared" si="82"/>
        <v>0</v>
      </c>
      <c r="AD228" s="43">
        <f t="shared" si="83"/>
        <v>0</v>
      </c>
      <c r="AE228" s="43">
        <f t="shared" si="84"/>
        <v>0</v>
      </c>
      <c r="AF228" s="42">
        <f t="shared" si="85"/>
        <v>0</v>
      </c>
      <c r="AG228" s="43">
        <f t="shared" si="86"/>
        <v>0</v>
      </c>
      <c r="AH228" s="43">
        <f t="shared" si="87"/>
        <v>0</v>
      </c>
      <c r="AI228" s="43">
        <f t="shared" si="88"/>
        <v>0</v>
      </c>
      <c r="AJ228" s="42">
        <f t="shared" si="89"/>
        <v>112555</v>
      </c>
      <c r="AK228" s="43">
        <f t="shared" si="90"/>
        <v>0.9949152542372881</v>
      </c>
      <c r="AL228" s="43">
        <f t="shared" si="91"/>
        <v>1.1739999999999999</v>
      </c>
      <c r="AM228" s="43">
        <f t="shared" si="92"/>
        <v>1.18</v>
      </c>
      <c r="AN228" s="42">
        <f t="shared" si="93"/>
        <v>112555</v>
      </c>
      <c r="AO228" s="43">
        <f t="shared" si="94"/>
        <v>0.9949152542372881</v>
      </c>
      <c r="AP228" s="43">
        <f t="shared" si="95"/>
        <v>1.1739999999999999</v>
      </c>
      <c r="AQ228" s="43">
        <f t="shared" si="96"/>
        <v>1.18</v>
      </c>
    </row>
    <row r="229" spans="1:43" ht="15" customHeight="1" x14ac:dyDescent="0.25">
      <c r="A229" s="22" t="s">
        <v>127</v>
      </c>
      <c r="B229" s="22">
        <v>285</v>
      </c>
      <c r="C229" s="22" t="s">
        <v>769</v>
      </c>
      <c r="D229" s="22" t="s">
        <v>768</v>
      </c>
      <c r="E229" s="22" t="s">
        <v>485</v>
      </c>
      <c r="F229" s="22" t="s">
        <v>269</v>
      </c>
      <c r="G229" s="22" t="s">
        <v>929</v>
      </c>
      <c r="H229" s="23" t="s">
        <v>968</v>
      </c>
      <c r="I229" s="36">
        <v>533436</v>
      </c>
      <c r="J229" s="37">
        <v>0.94374475230898414</v>
      </c>
      <c r="K229" s="37">
        <v>1.1240000000000001</v>
      </c>
      <c r="L229" s="38">
        <v>1.1910000000000001</v>
      </c>
      <c r="M229" s="36">
        <v>497946</v>
      </c>
      <c r="N229" s="37">
        <v>0.93189368770764136</v>
      </c>
      <c r="O229" s="37">
        <v>1.1220000000000001</v>
      </c>
      <c r="P229" s="38">
        <v>1.204</v>
      </c>
      <c r="Q229" s="22" t="s">
        <v>719</v>
      </c>
      <c r="S229" s="38"/>
      <c r="T229" s="42">
        <f t="shared" si="74"/>
        <v>497946</v>
      </c>
      <c r="U229" s="43">
        <f t="shared" si="73"/>
        <v>0.93189368770764136</v>
      </c>
      <c r="V229" s="43">
        <f t="shared" si="75"/>
        <v>1.1220000000000001</v>
      </c>
      <c r="W229" s="43">
        <f t="shared" si="76"/>
        <v>1.204</v>
      </c>
      <c r="X229" s="42">
        <f t="shared" si="77"/>
        <v>497946</v>
      </c>
      <c r="Y229" s="43">
        <f t="shared" si="78"/>
        <v>0.93189368770764136</v>
      </c>
      <c r="Z229" s="43">
        <f t="shared" si="79"/>
        <v>1.1220000000000001</v>
      </c>
      <c r="AA229" s="43">
        <f t="shared" si="80"/>
        <v>1.204</v>
      </c>
      <c r="AB229" s="42">
        <f t="shared" si="81"/>
        <v>0</v>
      </c>
      <c r="AC229" s="43">
        <f t="shared" si="82"/>
        <v>0</v>
      </c>
      <c r="AD229" s="43">
        <f t="shared" si="83"/>
        <v>0</v>
      </c>
      <c r="AE229" s="43">
        <f t="shared" si="84"/>
        <v>0</v>
      </c>
      <c r="AF229" s="42">
        <f t="shared" si="85"/>
        <v>0</v>
      </c>
      <c r="AG229" s="43">
        <f t="shared" si="86"/>
        <v>0</v>
      </c>
      <c r="AH229" s="43">
        <f t="shared" si="87"/>
        <v>0</v>
      </c>
      <c r="AI229" s="43">
        <f t="shared" si="88"/>
        <v>0</v>
      </c>
      <c r="AJ229" s="42">
        <f t="shared" si="89"/>
        <v>497946</v>
      </c>
      <c r="AK229" s="43">
        <f t="shared" si="90"/>
        <v>0.93189368770764136</v>
      </c>
      <c r="AL229" s="43">
        <f t="shared" si="91"/>
        <v>1.1220000000000001</v>
      </c>
      <c r="AM229" s="43">
        <f t="shared" si="92"/>
        <v>1.204</v>
      </c>
      <c r="AN229" s="42">
        <f t="shared" si="93"/>
        <v>497946</v>
      </c>
      <c r="AO229" s="43">
        <f t="shared" si="94"/>
        <v>0.93189368770764136</v>
      </c>
      <c r="AP229" s="43">
        <f t="shared" si="95"/>
        <v>1.1220000000000001</v>
      </c>
      <c r="AQ229" s="43">
        <f t="shared" si="96"/>
        <v>1.204</v>
      </c>
    </row>
    <row r="230" spans="1:43" ht="15" customHeight="1" x14ac:dyDescent="0.25">
      <c r="A230" s="22" t="s">
        <v>192</v>
      </c>
      <c r="B230" s="22">
        <v>286</v>
      </c>
      <c r="C230" s="22" t="s">
        <v>908</v>
      </c>
      <c r="D230" s="22" t="s">
        <v>907</v>
      </c>
      <c r="E230" s="22" t="s">
        <v>909</v>
      </c>
      <c r="F230" s="22" t="s">
        <v>942</v>
      </c>
      <c r="G230" s="22" t="s">
        <v>926</v>
      </c>
      <c r="H230" s="23" t="s">
        <v>969</v>
      </c>
      <c r="I230" s="36">
        <v>408070</v>
      </c>
      <c r="J230" s="37">
        <v>1.0396678966789668</v>
      </c>
      <c r="K230" s="37">
        <v>1.127</v>
      </c>
      <c r="L230" s="38">
        <v>1.0840000000000001</v>
      </c>
      <c r="M230" s="36">
        <v>367136</v>
      </c>
      <c r="N230" s="37">
        <v>1.0471349353049908</v>
      </c>
      <c r="O230" s="37">
        <v>1.133</v>
      </c>
      <c r="P230" s="38">
        <v>1.0820000000000001</v>
      </c>
      <c r="Q230" s="22" t="s">
        <v>722</v>
      </c>
      <c r="S230" s="38"/>
      <c r="T230" s="42">
        <f t="shared" si="74"/>
        <v>0</v>
      </c>
      <c r="U230" s="43">
        <f t="shared" si="73"/>
        <v>0</v>
      </c>
      <c r="V230" s="43">
        <f t="shared" si="75"/>
        <v>0</v>
      </c>
      <c r="W230" s="43">
        <f t="shared" si="76"/>
        <v>0</v>
      </c>
      <c r="X230" s="42">
        <f t="shared" si="77"/>
        <v>0</v>
      </c>
      <c r="Y230" s="43">
        <f t="shared" si="78"/>
        <v>0</v>
      </c>
      <c r="Z230" s="43">
        <f t="shared" si="79"/>
        <v>0</v>
      </c>
      <c r="AA230" s="43">
        <f t="shared" si="80"/>
        <v>0</v>
      </c>
      <c r="AB230" s="42">
        <f t="shared" si="81"/>
        <v>0</v>
      </c>
      <c r="AC230" s="43">
        <f t="shared" si="82"/>
        <v>0</v>
      </c>
      <c r="AD230" s="43">
        <f t="shared" si="83"/>
        <v>0</v>
      </c>
      <c r="AE230" s="43">
        <f t="shared" si="84"/>
        <v>0</v>
      </c>
      <c r="AF230" s="42">
        <f t="shared" si="85"/>
        <v>0</v>
      </c>
      <c r="AG230" s="43">
        <f t="shared" si="86"/>
        <v>0</v>
      </c>
      <c r="AH230" s="43">
        <f t="shared" si="87"/>
        <v>0</v>
      </c>
      <c r="AI230" s="43">
        <f t="shared" si="88"/>
        <v>0</v>
      </c>
      <c r="AJ230" s="42">
        <f t="shared" si="89"/>
        <v>0</v>
      </c>
      <c r="AK230" s="43">
        <f t="shared" si="90"/>
        <v>0</v>
      </c>
      <c r="AL230" s="43">
        <f t="shared" si="91"/>
        <v>0</v>
      </c>
      <c r="AM230" s="43">
        <f t="shared" si="92"/>
        <v>0</v>
      </c>
      <c r="AN230" s="42">
        <f t="shared" si="93"/>
        <v>0</v>
      </c>
      <c r="AO230" s="43">
        <f t="shared" si="94"/>
        <v>0</v>
      </c>
      <c r="AP230" s="43">
        <f t="shared" si="95"/>
        <v>0</v>
      </c>
      <c r="AQ230" s="43">
        <f t="shared" si="96"/>
        <v>0</v>
      </c>
    </row>
    <row r="231" spans="1:43" ht="15" customHeight="1" x14ac:dyDescent="0.25">
      <c r="A231" s="22" t="s">
        <v>70</v>
      </c>
      <c r="B231" s="22">
        <v>287</v>
      </c>
      <c r="C231" s="22" t="s">
        <v>916</v>
      </c>
      <c r="D231" s="22" t="s">
        <v>915</v>
      </c>
      <c r="E231" s="22" t="s">
        <v>299</v>
      </c>
      <c r="F231" s="22" t="s">
        <v>269</v>
      </c>
      <c r="G231" s="22" t="s">
        <v>926</v>
      </c>
      <c r="H231" s="23" t="s">
        <v>968</v>
      </c>
      <c r="I231" s="36">
        <v>1171273</v>
      </c>
      <c r="J231" s="37">
        <v>0.9303525365434222</v>
      </c>
      <c r="K231" s="37">
        <v>1.0820000000000001</v>
      </c>
      <c r="L231" s="38">
        <v>1.163</v>
      </c>
      <c r="M231" s="36">
        <v>1069592</v>
      </c>
      <c r="N231" s="37">
        <v>0.92611683848797266</v>
      </c>
      <c r="O231" s="37">
        <v>1.0780000000000001</v>
      </c>
      <c r="P231" s="38">
        <v>1.1639999999999999</v>
      </c>
      <c r="Q231" s="22" t="s">
        <v>367</v>
      </c>
      <c r="S231" s="38"/>
      <c r="T231" s="42">
        <f t="shared" si="74"/>
        <v>0</v>
      </c>
      <c r="U231" s="43">
        <f t="shared" si="73"/>
        <v>0</v>
      </c>
      <c r="V231" s="43">
        <f t="shared" si="75"/>
        <v>0</v>
      </c>
      <c r="W231" s="43">
        <f t="shared" si="76"/>
        <v>0</v>
      </c>
      <c r="X231" s="42">
        <f t="shared" si="77"/>
        <v>1069592</v>
      </c>
      <c r="Y231" s="43">
        <f t="shared" si="78"/>
        <v>0.92611683848797266</v>
      </c>
      <c r="Z231" s="43">
        <f t="shared" si="79"/>
        <v>1.0780000000000001</v>
      </c>
      <c r="AA231" s="43">
        <f t="shared" si="80"/>
        <v>1.1639999999999999</v>
      </c>
      <c r="AB231" s="42">
        <f t="shared" si="81"/>
        <v>0</v>
      </c>
      <c r="AC231" s="43">
        <f t="shared" si="82"/>
        <v>0</v>
      </c>
      <c r="AD231" s="43">
        <f t="shared" si="83"/>
        <v>0</v>
      </c>
      <c r="AE231" s="43">
        <f t="shared" si="84"/>
        <v>0</v>
      </c>
      <c r="AF231" s="42">
        <f t="shared" si="85"/>
        <v>0</v>
      </c>
      <c r="AG231" s="43">
        <f t="shared" si="86"/>
        <v>0</v>
      </c>
      <c r="AH231" s="43">
        <f t="shared" si="87"/>
        <v>0</v>
      </c>
      <c r="AI231" s="43">
        <f t="shared" si="88"/>
        <v>0</v>
      </c>
      <c r="AJ231" s="42">
        <f t="shared" si="89"/>
        <v>0</v>
      </c>
      <c r="AK231" s="43">
        <f t="shared" si="90"/>
        <v>0</v>
      </c>
      <c r="AL231" s="43">
        <f t="shared" si="91"/>
        <v>0</v>
      </c>
      <c r="AM231" s="43">
        <f t="shared" si="92"/>
        <v>0</v>
      </c>
      <c r="AN231" s="42">
        <f t="shared" si="93"/>
        <v>1069592</v>
      </c>
      <c r="AO231" s="43">
        <f t="shared" si="94"/>
        <v>0.92611683848797266</v>
      </c>
      <c r="AP231" s="43">
        <f t="shared" si="95"/>
        <v>1.0780000000000001</v>
      </c>
      <c r="AQ231" s="43">
        <f t="shared" si="96"/>
        <v>1.1639999999999999</v>
      </c>
    </row>
    <row r="232" spans="1:43" ht="15" customHeight="1" x14ac:dyDescent="0.25">
      <c r="A232" s="22" t="s">
        <v>254</v>
      </c>
      <c r="B232" s="22">
        <v>288</v>
      </c>
      <c r="C232" s="22" t="s">
        <v>347</v>
      </c>
      <c r="D232" s="22" t="s">
        <v>346</v>
      </c>
      <c r="E232" s="22" t="s">
        <v>345</v>
      </c>
      <c r="F232" s="22" t="s">
        <v>942</v>
      </c>
      <c r="G232" s="22" t="s">
        <v>929</v>
      </c>
      <c r="H232" s="23" t="s">
        <v>969</v>
      </c>
      <c r="I232" s="36">
        <v>217030</v>
      </c>
      <c r="J232" s="37">
        <v>1.0379523389232126</v>
      </c>
      <c r="K232" s="37">
        <v>1.1759999999999999</v>
      </c>
      <c r="L232" s="38">
        <v>1.133</v>
      </c>
      <c r="M232" s="36">
        <v>177733</v>
      </c>
      <c r="N232" s="37">
        <v>1.0069868995633189</v>
      </c>
      <c r="O232" s="37">
        <v>1.153</v>
      </c>
      <c r="P232" s="38">
        <v>1.145</v>
      </c>
      <c r="Q232" s="22" t="s">
        <v>725</v>
      </c>
      <c r="S232" s="38"/>
      <c r="T232" s="42">
        <f t="shared" si="74"/>
        <v>0</v>
      </c>
      <c r="U232" s="43">
        <f t="shared" si="73"/>
        <v>0</v>
      </c>
      <c r="V232" s="43">
        <f t="shared" si="75"/>
        <v>0</v>
      </c>
      <c r="W232" s="43">
        <f t="shared" si="76"/>
        <v>0</v>
      </c>
      <c r="X232" s="42">
        <f t="shared" si="77"/>
        <v>0</v>
      </c>
      <c r="Y232" s="43">
        <f t="shared" si="78"/>
        <v>0</v>
      </c>
      <c r="Z232" s="43">
        <f t="shared" si="79"/>
        <v>0</v>
      </c>
      <c r="AA232" s="43">
        <f t="shared" si="80"/>
        <v>0</v>
      </c>
      <c r="AB232" s="42">
        <f t="shared" si="81"/>
        <v>0</v>
      </c>
      <c r="AC232" s="43">
        <f t="shared" si="82"/>
        <v>0</v>
      </c>
      <c r="AD232" s="43">
        <f t="shared" si="83"/>
        <v>0</v>
      </c>
      <c r="AE232" s="43">
        <f t="shared" si="84"/>
        <v>0</v>
      </c>
      <c r="AF232" s="42">
        <f t="shared" si="85"/>
        <v>0</v>
      </c>
      <c r="AG232" s="43">
        <f t="shared" si="86"/>
        <v>0</v>
      </c>
      <c r="AH232" s="43">
        <f t="shared" si="87"/>
        <v>0</v>
      </c>
      <c r="AI232" s="43">
        <f t="shared" si="88"/>
        <v>0</v>
      </c>
      <c r="AJ232" s="42">
        <f t="shared" si="89"/>
        <v>0</v>
      </c>
      <c r="AK232" s="43">
        <f t="shared" si="90"/>
        <v>0</v>
      </c>
      <c r="AL232" s="43">
        <f t="shared" si="91"/>
        <v>0</v>
      </c>
      <c r="AM232" s="43">
        <f t="shared" si="92"/>
        <v>0</v>
      </c>
      <c r="AN232" s="42">
        <f t="shared" si="93"/>
        <v>0</v>
      </c>
      <c r="AO232" s="43">
        <f t="shared" si="94"/>
        <v>0</v>
      </c>
      <c r="AP232" s="43">
        <f t="shared" si="95"/>
        <v>0</v>
      </c>
      <c r="AQ232" s="43">
        <f t="shared" si="96"/>
        <v>0</v>
      </c>
    </row>
    <row r="233" spans="1:43" ht="15" customHeight="1" x14ac:dyDescent="0.25">
      <c r="A233" s="22" t="s">
        <v>251</v>
      </c>
      <c r="B233" s="22">
        <v>289</v>
      </c>
      <c r="C233" s="22" t="s">
        <v>302</v>
      </c>
      <c r="D233" s="22" t="s">
        <v>301</v>
      </c>
      <c r="E233" s="22" t="s">
        <v>303</v>
      </c>
      <c r="F233" s="22" t="s">
        <v>942</v>
      </c>
      <c r="G233" s="22" t="s">
        <v>929</v>
      </c>
      <c r="H233" s="23" t="s">
        <v>969</v>
      </c>
      <c r="I233" s="36">
        <v>548348</v>
      </c>
      <c r="J233" s="37" t="s">
        <v>980</v>
      </c>
      <c r="K233" s="37">
        <v>0</v>
      </c>
      <c r="L233" s="38">
        <v>0</v>
      </c>
      <c r="M233" s="36">
        <v>472422</v>
      </c>
      <c r="N233" s="37" t="s">
        <v>980</v>
      </c>
      <c r="O233" s="37">
        <v>0</v>
      </c>
      <c r="P233" s="38">
        <v>0</v>
      </c>
      <c r="Q233" s="22" t="s">
        <v>316</v>
      </c>
      <c r="S233" s="38"/>
      <c r="T233" s="42">
        <f t="shared" si="74"/>
        <v>0</v>
      </c>
      <c r="U233" s="43">
        <f t="shared" si="73"/>
        <v>0</v>
      </c>
      <c r="V233" s="43">
        <f t="shared" si="75"/>
        <v>0</v>
      </c>
      <c r="W233" s="43">
        <f t="shared" si="76"/>
        <v>0</v>
      </c>
      <c r="X233" s="42">
        <f t="shared" si="77"/>
        <v>0</v>
      </c>
      <c r="Y233" s="43">
        <f t="shared" si="78"/>
        <v>0</v>
      </c>
      <c r="Z233" s="43">
        <f t="shared" si="79"/>
        <v>0</v>
      </c>
      <c r="AA233" s="43">
        <f t="shared" si="80"/>
        <v>0</v>
      </c>
      <c r="AB233" s="42">
        <f t="shared" si="81"/>
        <v>0</v>
      </c>
      <c r="AC233" s="43">
        <f t="shared" si="82"/>
        <v>0</v>
      </c>
      <c r="AD233" s="43">
        <f t="shared" si="83"/>
        <v>0</v>
      </c>
      <c r="AE233" s="43">
        <f t="shared" si="84"/>
        <v>0</v>
      </c>
      <c r="AF233" s="42">
        <f t="shared" si="85"/>
        <v>0</v>
      </c>
      <c r="AG233" s="43">
        <f t="shared" si="86"/>
        <v>0</v>
      </c>
      <c r="AH233" s="43">
        <f t="shared" si="87"/>
        <v>0</v>
      </c>
      <c r="AI233" s="43">
        <f t="shared" si="88"/>
        <v>0</v>
      </c>
      <c r="AJ233" s="42">
        <f t="shared" si="89"/>
        <v>0</v>
      </c>
      <c r="AK233" s="43">
        <f t="shared" si="90"/>
        <v>0</v>
      </c>
      <c r="AL233" s="43">
        <f t="shared" si="91"/>
        <v>0</v>
      </c>
      <c r="AM233" s="43">
        <f t="shared" si="92"/>
        <v>0</v>
      </c>
      <c r="AN233" s="42">
        <f t="shared" si="93"/>
        <v>0</v>
      </c>
      <c r="AO233" s="43">
        <f t="shared" si="94"/>
        <v>0</v>
      </c>
      <c r="AP233" s="43">
        <f t="shared" si="95"/>
        <v>0</v>
      </c>
      <c r="AQ233" s="43">
        <f t="shared" si="96"/>
        <v>0</v>
      </c>
    </row>
    <row r="234" spans="1:43" ht="15" customHeight="1" x14ac:dyDescent="0.25">
      <c r="A234" s="22" t="s">
        <v>44</v>
      </c>
      <c r="B234" s="22">
        <v>290</v>
      </c>
      <c r="C234" s="22" t="s">
        <v>771</v>
      </c>
      <c r="D234" s="22" t="s">
        <v>770</v>
      </c>
      <c r="E234" s="22" t="s">
        <v>772</v>
      </c>
      <c r="F234" s="22" t="s">
        <v>269</v>
      </c>
      <c r="G234" s="22" t="s">
        <v>932</v>
      </c>
      <c r="H234" s="23" t="s">
        <v>968</v>
      </c>
      <c r="I234" s="36">
        <v>1363890</v>
      </c>
      <c r="J234" s="37">
        <v>0.91144527986633239</v>
      </c>
      <c r="K234" s="37">
        <v>1.091</v>
      </c>
      <c r="L234" s="38">
        <v>1.1970000000000001</v>
      </c>
      <c r="M234" s="36">
        <v>1216723</v>
      </c>
      <c r="N234" s="37">
        <v>0.91645781119465319</v>
      </c>
      <c r="O234" s="37">
        <v>1.097</v>
      </c>
      <c r="P234" s="38">
        <v>1.1970000000000001</v>
      </c>
      <c r="Q234" s="22" t="s">
        <v>893</v>
      </c>
      <c r="S234" s="38"/>
      <c r="T234" s="42">
        <f t="shared" si="74"/>
        <v>0</v>
      </c>
      <c r="U234" s="43">
        <f t="shared" si="73"/>
        <v>0</v>
      </c>
      <c r="V234" s="43">
        <f t="shared" si="75"/>
        <v>0</v>
      </c>
      <c r="W234" s="43">
        <f t="shared" si="76"/>
        <v>0</v>
      </c>
      <c r="X234" s="42">
        <f t="shared" si="77"/>
        <v>1216723</v>
      </c>
      <c r="Y234" s="43">
        <f t="shared" si="78"/>
        <v>0.91645781119465319</v>
      </c>
      <c r="Z234" s="43">
        <f t="shared" si="79"/>
        <v>1.097</v>
      </c>
      <c r="AA234" s="43">
        <f t="shared" si="80"/>
        <v>1.1970000000000001</v>
      </c>
      <c r="AB234" s="42">
        <f t="shared" si="81"/>
        <v>0</v>
      </c>
      <c r="AC234" s="43">
        <f t="shared" si="82"/>
        <v>0</v>
      </c>
      <c r="AD234" s="43">
        <f t="shared" si="83"/>
        <v>0</v>
      </c>
      <c r="AE234" s="43">
        <f t="shared" si="84"/>
        <v>0</v>
      </c>
      <c r="AF234" s="42">
        <f t="shared" si="85"/>
        <v>0</v>
      </c>
      <c r="AG234" s="43">
        <f t="shared" si="86"/>
        <v>0</v>
      </c>
      <c r="AH234" s="43">
        <f t="shared" si="87"/>
        <v>0</v>
      </c>
      <c r="AI234" s="43">
        <f t="shared" si="88"/>
        <v>0</v>
      </c>
      <c r="AJ234" s="42">
        <f t="shared" si="89"/>
        <v>0</v>
      </c>
      <c r="AK234" s="43">
        <f t="shared" si="90"/>
        <v>0</v>
      </c>
      <c r="AL234" s="43">
        <f t="shared" si="91"/>
        <v>0</v>
      </c>
      <c r="AM234" s="43">
        <f t="shared" si="92"/>
        <v>0</v>
      </c>
      <c r="AN234" s="42">
        <f t="shared" si="93"/>
        <v>1216723</v>
      </c>
      <c r="AO234" s="43">
        <f t="shared" si="94"/>
        <v>0.91645781119465319</v>
      </c>
      <c r="AP234" s="43">
        <f t="shared" si="95"/>
        <v>1.097</v>
      </c>
      <c r="AQ234" s="43">
        <f t="shared" si="96"/>
        <v>1.1970000000000001</v>
      </c>
    </row>
    <row r="235" spans="1:43" ht="15" customHeight="1" x14ac:dyDescent="0.25">
      <c r="A235" s="22" t="s">
        <v>17</v>
      </c>
      <c r="B235" s="22">
        <v>291</v>
      </c>
      <c r="C235" s="22" t="s">
        <v>774</v>
      </c>
      <c r="D235" s="22" t="s">
        <v>773</v>
      </c>
      <c r="E235" s="22" t="s">
        <v>306</v>
      </c>
      <c r="F235" s="22" t="s">
        <v>269</v>
      </c>
      <c r="G235" s="22" t="s">
        <v>929</v>
      </c>
      <c r="H235" s="23" t="s">
        <v>968</v>
      </c>
      <c r="I235" s="36">
        <v>3517229</v>
      </c>
      <c r="J235" s="37">
        <v>0.95246179966044153</v>
      </c>
      <c r="K235" s="37">
        <v>1.1220000000000001</v>
      </c>
      <c r="L235" s="38">
        <v>1.1779999999999999</v>
      </c>
      <c r="M235" s="36">
        <v>3228918</v>
      </c>
      <c r="N235" s="37">
        <v>0.93843594009983355</v>
      </c>
      <c r="O235" s="37">
        <v>1.1279999999999999</v>
      </c>
      <c r="P235" s="38">
        <v>1.202</v>
      </c>
      <c r="Q235" s="22" t="s">
        <v>728</v>
      </c>
      <c r="S235" s="38"/>
      <c r="T235" s="42">
        <f t="shared" si="74"/>
        <v>3228918</v>
      </c>
      <c r="U235" s="43">
        <f t="shared" si="73"/>
        <v>0.93843594009983355</v>
      </c>
      <c r="V235" s="43">
        <f t="shared" si="75"/>
        <v>1.1279999999999999</v>
      </c>
      <c r="W235" s="43">
        <f t="shared" si="76"/>
        <v>1.202</v>
      </c>
      <c r="X235" s="42">
        <f t="shared" si="77"/>
        <v>3228918</v>
      </c>
      <c r="Y235" s="43">
        <f t="shared" si="78"/>
        <v>0.93843594009983355</v>
      </c>
      <c r="Z235" s="43">
        <f t="shared" si="79"/>
        <v>1.1279999999999999</v>
      </c>
      <c r="AA235" s="43">
        <f t="shared" si="80"/>
        <v>1.202</v>
      </c>
      <c r="AB235" s="42">
        <f t="shared" si="81"/>
        <v>0</v>
      </c>
      <c r="AC235" s="43">
        <f t="shared" si="82"/>
        <v>0</v>
      </c>
      <c r="AD235" s="43">
        <f t="shared" si="83"/>
        <v>0</v>
      </c>
      <c r="AE235" s="43">
        <f t="shared" si="84"/>
        <v>0</v>
      </c>
      <c r="AF235" s="42">
        <f t="shared" si="85"/>
        <v>0</v>
      </c>
      <c r="AG235" s="43">
        <f t="shared" si="86"/>
        <v>0</v>
      </c>
      <c r="AH235" s="43">
        <f t="shared" si="87"/>
        <v>0</v>
      </c>
      <c r="AI235" s="43">
        <f t="shared" si="88"/>
        <v>0</v>
      </c>
      <c r="AJ235" s="42">
        <f t="shared" si="89"/>
        <v>3228918</v>
      </c>
      <c r="AK235" s="43">
        <f t="shared" si="90"/>
        <v>0.93843594009983355</v>
      </c>
      <c r="AL235" s="43">
        <f t="shared" si="91"/>
        <v>1.1279999999999999</v>
      </c>
      <c r="AM235" s="43">
        <f t="shared" si="92"/>
        <v>1.202</v>
      </c>
      <c r="AN235" s="42">
        <f t="shared" si="93"/>
        <v>3228918</v>
      </c>
      <c r="AO235" s="43">
        <f t="shared" si="94"/>
        <v>0.93843594009983355</v>
      </c>
      <c r="AP235" s="43">
        <f t="shared" si="95"/>
        <v>1.1279999999999999</v>
      </c>
      <c r="AQ235" s="43">
        <f t="shared" si="96"/>
        <v>1.202</v>
      </c>
    </row>
    <row r="236" spans="1:43" ht="15" customHeight="1" x14ac:dyDescent="0.25">
      <c r="A236" s="22" t="s">
        <v>231</v>
      </c>
      <c r="B236" s="22">
        <v>277</v>
      </c>
      <c r="C236" s="22" t="s">
        <v>775</v>
      </c>
      <c r="D236" s="22" t="s">
        <v>775</v>
      </c>
      <c r="E236" s="22" t="s">
        <v>320</v>
      </c>
      <c r="F236" s="22" t="s">
        <v>269</v>
      </c>
      <c r="G236" s="22" t="s">
        <v>926</v>
      </c>
      <c r="H236" s="23" t="s">
        <v>968</v>
      </c>
      <c r="I236" s="36">
        <v>472344</v>
      </c>
      <c r="J236" s="37">
        <v>0.89932885906040283</v>
      </c>
      <c r="K236" s="37">
        <v>1.0720000000000001</v>
      </c>
      <c r="L236" s="38">
        <v>1.1919999999999999</v>
      </c>
      <c r="M236" s="36">
        <v>596263</v>
      </c>
      <c r="N236" s="37">
        <v>0.89715719063545152</v>
      </c>
      <c r="O236" s="37">
        <v>1.073</v>
      </c>
      <c r="P236" s="38">
        <v>1.196</v>
      </c>
      <c r="Q236" s="22" t="s">
        <v>730</v>
      </c>
      <c r="S236" s="38"/>
      <c r="T236" s="42">
        <f t="shared" si="74"/>
        <v>0</v>
      </c>
      <c r="U236" s="43">
        <f t="shared" si="73"/>
        <v>0</v>
      </c>
      <c r="V236" s="43">
        <f t="shared" si="75"/>
        <v>0</v>
      </c>
      <c r="W236" s="43">
        <f t="shared" si="76"/>
        <v>0</v>
      </c>
      <c r="X236" s="42">
        <f t="shared" si="77"/>
        <v>596263</v>
      </c>
      <c r="Y236" s="43">
        <f t="shared" si="78"/>
        <v>0.89715719063545152</v>
      </c>
      <c r="Z236" s="43">
        <f t="shared" si="79"/>
        <v>1.073</v>
      </c>
      <c r="AA236" s="43">
        <f t="shared" si="80"/>
        <v>1.196</v>
      </c>
      <c r="AB236" s="42">
        <f t="shared" si="81"/>
        <v>0</v>
      </c>
      <c r="AC236" s="43">
        <f t="shared" si="82"/>
        <v>0</v>
      </c>
      <c r="AD236" s="43">
        <f t="shared" si="83"/>
        <v>0</v>
      </c>
      <c r="AE236" s="43">
        <f t="shared" si="84"/>
        <v>0</v>
      </c>
      <c r="AF236" s="42">
        <f t="shared" si="85"/>
        <v>0</v>
      </c>
      <c r="AG236" s="43">
        <f t="shared" si="86"/>
        <v>0</v>
      </c>
      <c r="AH236" s="43">
        <f t="shared" si="87"/>
        <v>0</v>
      </c>
      <c r="AI236" s="43">
        <f t="shared" si="88"/>
        <v>0</v>
      </c>
      <c r="AJ236" s="42">
        <f t="shared" si="89"/>
        <v>0</v>
      </c>
      <c r="AK236" s="43">
        <f t="shared" si="90"/>
        <v>0</v>
      </c>
      <c r="AL236" s="43">
        <f t="shared" si="91"/>
        <v>0</v>
      </c>
      <c r="AM236" s="43">
        <f t="shared" si="92"/>
        <v>0</v>
      </c>
      <c r="AN236" s="42">
        <f t="shared" si="93"/>
        <v>596263</v>
      </c>
      <c r="AO236" s="43">
        <f t="shared" si="94"/>
        <v>0.89715719063545152</v>
      </c>
      <c r="AP236" s="43">
        <f t="shared" si="95"/>
        <v>1.073</v>
      </c>
      <c r="AQ236" s="43">
        <f t="shared" si="96"/>
        <v>1.196</v>
      </c>
    </row>
    <row r="237" spans="1:43" ht="15" customHeight="1" x14ac:dyDescent="0.25">
      <c r="A237" s="22" t="s">
        <v>970</v>
      </c>
      <c r="B237" s="22">
        <v>277</v>
      </c>
      <c r="C237" s="22" t="s">
        <v>775</v>
      </c>
      <c r="D237" s="22" t="s">
        <v>775</v>
      </c>
      <c r="E237" s="22" t="s">
        <v>320</v>
      </c>
      <c r="F237" s="22" t="s">
        <v>269</v>
      </c>
      <c r="G237" s="22" t="s">
        <v>929</v>
      </c>
      <c r="H237" s="23" t="s">
        <v>968</v>
      </c>
      <c r="I237" s="36">
        <v>561153</v>
      </c>
      <c r="J237" s="37">
        <v>0.92850990525409138</v>
      </c>
      <c r="K237" s="37">
        <v>1.0780000000000001</v>
      </c>
      <c r="L237" s="38">
        <v>1.161</v>
      </c>
      <c r="M237" s="36"/>
      <c r="N237" s="37"/>
      <c r="O237" s="37"/>
      <c r="P237" s="38"/>
      <c r="Q237" s="22" t="s">
        <v>851</v>
      </c>
      <c r="S237" s="38"/>
      <c r="T237" s="42">
        <f t="shared" si="74"/>
        <v>0</v>
      </c>
      <c r="U237" s="43">
        <f t="shared" si="73"/>
        <v>0</v>
      </c>
      <c r="V237" s="43">
        <f t="shared" si="75"/>
        <v>0</v>
      </c>
      <c r="W237" s="43">
        <f t="shared" si="76"/>
        <v>0</v>
      </c>
      <c r="X237" s="42">
        <f t="shared" si="77"/>
        <v>0</v>
      </c>
      <c r="Y237" s="43">
        <f t="shared" si="78"/>
        <v>0</v>
      </c>
      <c r="Z237" s="43">
        <f t="shared" si="79"/>
        <v>0</v>
      </c>
      <c r="AA237" s="43">
        <f t="shared" si="80"/>
        <v>0</v>
      </c>
      <c r="AB237" s="42">
        <f t="shared" si="81"/>
        <v>0</v>
      </c>
      <c r="AC237" s="43">
        <f t="shared" si="82"/>
        <v>0</v>
      </c>
      <c r="AD237" s="43">
        <f t="shared" si="83"/>
        <v>0</v>
      </c>
      <c r="AE237" s="43">
        <f t="shared" si="84"/>
        <v>0</v>
      </c>
      <c r="AF237" s="42">
        <f t="shared" si="85"/>
        <v>0</v>
      </c>
      <c r="AG237" s="43">
        <f t="shared" si="86"/>
        <v>0</v>
      </c>
      <c r="AH237" s="43">
        <f t="shared" si="87"/>
        <v>0</v>
      </c>
      <c r="AI237" s="43">
        <f t="shared" si="88"/>
        <v>0</v>
      </c>
      <c r="AJ237" s="42">
        <f t="shared" si="89"/>
        <v>0</v>
      </c>
      <c r="AK237" s="43">
        <f t="shared" si="90"/>
        <v>0</v>
      </c>
      <c r="AL237" s="43">
        <f t="shared" si="91"/>
        <v>0</v>
      </c>
      <c r="AM237" s="43">
        <f t="shared" si="92"/>
        <v>0</v>
      </c>
      <c r="AN237" s="42">
        <f t="shared" si="93"/>
        <v>0</v>
      </c>
      <c r="AO237" s="43">
        <f t="shared" si="94"/>
        <v>0</v>
      </c>
      <c r="AP237" s="43">
        <f t="shared" si="95"/>
        <v>0</v>
      </c>
      <c r="AQ237" s="43">
        <f t="shared" si="96"/>
        <v>0</v>
      </c>
    </row>
    <row r="238" spans="1:43" ht="15" customHeight="1" x14ac:dyDescent="0.25">
      <c r="A238" s="22" t="s">
        <v>96</v>
      </c>
      <c r="B238" s="22">
        <v>293</v>
      </c>
      <c r="C238" s="22" t="s">
        <v>903</v>
      </c>
      <c r="D238" s="22" t="s">
        <v>902</v>
      </c>
      <c r="E238" s="22" t="s">
        <v>904</v>
      </c>
      <c r="F238" s="22" t="s">
        <v>269</v>
      </c>
      <c r="G238" s="22" t="s">
        <v>929</v>
      </c>
      <c r="H238" s="23" t="s">
        <v>968</v>
      </c>
      <c r="I238" s="36">
        <v>468435</v>
      </c>
      <c r="J238" s="37">
        <v>0.91389114541023553</v>
      </c>
      <c r="K238" s="37">
        <v>1.125</v>
      </c>
      <c r="L238" s="38">
        <v>1.2310000000000001</v>
      </c>
      <c r="M238" s="36">
        <v>427855</v>
      </c>
      <c r="N238" s="37">
        <v>0.90607287449392704</v>
      </c>
      <c r="O238" s="37">
        <v>1.119</v>
      </c>
      <c r="P238" s="38">
        <v>1.2350000000000001</v>
      </c>
      <c r="Q238" s="22" t="s">
        <v>733</v>
      </c>
      <c r="S238" s="38"/>
      <c r="T238" s="42">
        <f t="shared" si="74"/>
        <v>427855</v>
      </c>
      <c r="U238" s="43">
        <f t="shared" si="73"/>
        <v>0.90607287449392704</v>
      </c>
      <c r="V238" s="43">
        <f t="shared" si="75"/>
        <v>1.119</v>
      </c>
      <c r="W238" s="43">
        <f t="shared" si="76"/>
        <v>1.2350000000000001</v>
      </c>
      <c r="X238" s="42">
        <f t="shared" si="77"/>
        <v>427855</v>
      </c>
      <c r="Y238" s="43">
        <f t="shared" si="78"/>
        <v>0.90607287449392704</v>
      </c>
      <c r="Z238" s="43">
        <f t="shared" si="79"/>
        <v>1.119</v>
      </c>
      <c r="AA238" s="43">
        <f t="shared" si="80"/>
        <v>1.2350000000000001</v>
      </c>
      <c r="AB238" s="42">
        <f t="shared" si="81"/>
        <v>0</v>
      </c>
      <c r="AC238" s="43">
        <f t="shared" si="82"/>
        <v>0</v>
      </c>
      <c r="AD238" s="43">
        <f t="shared" si="83"/>
        <v>0</v>
      </c>
      <c r="AE238" s="43">
        <f t="shared" si="84"/>
        <v>0</v>
      </c>
      <c r="AF238" s="42">
        <f t="shared" si="85"/>
        <v>0</v>
      </c>
      <c r="AG238" s="43">
        <f t="shared" si="86"/>
        <v>0</v>
      </c>
      <c r="AH238" s="43">
        <f t="shared" si="87"/>
        <v>0</v>
      </c>
      <c r="AI238" s="43">
        <f t="shared" si="88"/>
        <v>0</v>
      </c>
      <c r="AJ238" s="42">
        <f t="shared" si="89"/>
        <v>427855</v>
      </c>
      <c r="AK238" s="43">
        <f t="shared" si="90"/>
        <v>0.90607287449392704</v>
      </c>
      <c r="AL238" s="43">
        <f t="shared" si="91"/>
        <v>1.119</v>
      </c>
      <c r="AM238" s="43">
        <f t="shared" si="92"/>
        <v>1.2350000000000001</v>
      </c>
      <c r="AN238" s="42">
        <f t="shared" si="93"/>
        <v>427855</v>
      </c>
      <c r="AO238" s="43">
        <f t="shared" si="94"/>
        <v>0.90607287449392704</v>
      </c>
      <c r="AP238" s="43">
        <f t="shared" si="95"/>
        <v>1.119</v>
      </c>
      <c r="AQ238" s="43">
        <f t="shared" si="96"/>
        <v>1.2350000000000001</v>
      </c>
    </row>
    <row r="239" spans="1:43" ht="15" customHeight="1" x14ac:dyDescent="0.25">
      <c r="A239" s="22" t="s">
        <v>167</v>
      </c>
      <c r="B239" s="22">
        <v>294</v>
      </c>
      <c r="C239" s="22" t="s">
        <v>777</v>
      </c>
      <c r="D239" s="22" t="s">
        <v>776</v>
      </c>
      <c r="E239" s="22" t="s">
        <v>288</v>
      </c>
      <c r="F239" s="22" t="s">
        <v>269</v>
      </c>
      <c r="G239" s="22" t="s">
        <v>929</v>
      </c>
      <c r="H239" s="23" t="s">
        <v>968</v>
      </c>
      <c r="I239" s="36">
        <v>51995</v>
      </c>
      <c r="J239" s="37">
        <v>1.0870406189555126</v>
      </c>
      <c r="K239" s="37">
        <v>1.1240000000000001</v>
      </c>
      <c r="L239" s="38">
        <v>1.034</v>
      </c>
      <c r="M239" s="36">
        <v>46808</v>
      </c>
      <c r="N239" s="37">
        <v>1.0822050290135397</v>
      </c>
      <c r="O239" s="37">
        <v>1.119</v>
      </c>
      <c r="P239" s="38">
        <v>1.034</v>
      </c>
      <c r="Q239" s="22" t="s">
        <v>736</v>
      </c>
      <c r="S239" s="38"/>
      <c r="T239" s="42">
        <f t="shared" si="74"/>
        <v>46808</v>
      </c>
      <c r="U239" s="43">
        <f t="shared" si="73"/>
        <v>1.0822050290135397</v>
      </c>
      <c r="V239" s="43">
        <f t="shared" si="75"/>
        <v>1.119</v>
      </c>
      <c r="W239" s="43">
        <f t="shared" si="76"/>
        <v>1.034</v>
      </c>
      <c r="X239" s="42">
        <f t="shared" si="77"/>
        <v>46808</v>
      </c>
      <c r="Y239" s="43">
        <f t="shared" si="78"/>
        <v>1.0822050290135397</v>
      </c>
      <c r="Z239" s="43">
        <f t="shared" si="79"/>
        <v>1.119</v>
      </c>
      <c r="AA239" s="43">
        <f t="shared" si="80"/>
        <v>1.034</v>
      </c>
      <c r="AB239" s="42">
        <f t="shared" si="81"/>
        <v>46808</v>
      </c>
      <c r="AC239" s="43">
        <f t="shared" si="82"/>
        <v>1.0822050290135397</v>
      </c>
      <c r="AD239" s="43">
        <f t="shared" si="83"/>
        <v>1.119</v>
      </c>
      <c r="AE239" s="43">
        <f t="shared" si="84"/>
        <v>1.034</v>
      </c>
      <c r="AF239" s="42">
        <f t="shared" si="85"/>
        <v>46808</v>
      </c>
      <c r="AG239" s="43">
        <f t="shared" si="86"/>
        <v>1.0822050290135397</v>
      </c>
      <c r="AH239" s="43">
        <f t="shared" si="87"/>
        <v>1.119</v>
      </c>
      <c r="AI239" s="43">
        <f t="shared" si="88"/>
        <v>1.034</v>
      </c>
      <c r="AJ239" s="42">
        <f t="shared" si="89"/>
        <v>0</v>
      </c>
      <c r="AK239" s="43">
        <f t="shared" si="90"/>
        <v>0</v>
      </c>
      <c r="AL239" s="43">
        <f t="shared" si="91"/>
        <v>0</v>
      </c>
      <c r="AM239" s="43">
        <f t="shared" si="92"/>
        <v>0</v>
      </c>
      <c r="AN239" s="42">
        <f t="shared" si="93"/>
        <v>0</v>
      </c>
      <c r="AO239" s="43">
        <f t="shared" si="94"/>
        <v>0</v>
      </c>
      <c r="AP239" s="43">
        <f t="shared" si="95"/>
        <v>0</v>
      </c>
      <c r="AQ239" s="43">
        <f t="shared" si="96"/>
        <v>0</v>
      </c>
    </row>
    <row r="240" spans="1:43" ht="15" customHeight="1" x14ac:dyDescent="0.25">
      <c r="A240" s="22" t="s">
        <v>244</v>
      </c>
      <c r="B240" s="22">
        <v>296</v>
      </c>
      <c r="C240" s="22" t="s">
        <v>782</v>
      </c>
      <c r="D240" s="22" t="s">
        <v>781</v>
      </c>
      <c r="E240" s="22" t="s">
        <v>613</v>
      </c>
      <c r="F240" s="22" t="s">
        <v>269</v>
      </c>
      <c r="G240" s="22" t="s">
        <v>929</v>
      </c>
      <c r="H240" s="23" t="s">
        <v>968</v>
      </c>
      <c r="I240" s="36">
        <v>486925</v>
      </c>
      <c r="J240" s="37" t="s">
        <v>980</v>
      </c>
      <c r="K240" s="37">
        <v>0</v>
      </c>
      <c r="L240" s="38">
        <v>0</v>
      </c>
      <c r="M240" s="36">
        <v>423933</v>
      </c>
      <c r="N240" s="37" t="s">
        <v>980</v>
      </c>
      <c r="O240" s="37">
        <v>0</v>
      </c>
      <c r="P240" s="38">
        <v>0</v>
      </c>
      <c r="Q240" s="22" t="s">
        <v>739</v>
      </c>
      <c r="S240" s="38"/>
      <c r="T240" s="42">
        <f t="shared" si="74"/>
        <v>423933</v>
      </c>
      <c r="U240" s="43" t="str">
        <f t="shared" si="73"/>
        <v/>
      </c>
      <c r="V240" s="43">
        <f t="shared" si="75"/>
        <v>0</v>
      </c>
      <c r="W240" s="43">
        <f t="shared" si="76"/>
        <v>0</v>
      </c>
      <c r="X240" s="42">
        <f t="shared" si="77"/>
        <v>423933</v>
      </c>
      <c r="Y240" s="43" t="str">
        <f t="shared" si="78"/>
        <v/>
      </c>
      <c r="Z240" s="43">
        <f t="shared" si="79"/>
        <v>0</v>
      </c>
      <c r="AA240" s="43">
        <f t="shared" si="80"/>
        <v>0</v>
      </c>
      <c r="AB240" s="42">
        <f t="shared" si="81"/>
        <v>423933</v>
      </c>
      <c r="AC240" s="43" t="str">
        <f t="shared" si="82"/>
        <v/>
      </c>
      <c r="AD240" s="43">
        <f t="shared" si="83"/>
        <v>0</v>
      </c>
      <c r="AE240" s="43">
        <f t="shared" si="84"/>
        <v>0</v>
      </c>
      <c r="AF240" s="42">
        <f t="shared" si="85"/>
        <v>423933</v>
      </c>
      <c r="AG240" s="43" t="str">
        <f t="shared" si="86"/>
        <v/>
      </c>
      <c r="AH240" s="43">
        <f t="shared" si="87"/>
        <v>0</v>
      </c>
      <c r="AI240" s="43">
        <f t="shared" si="88"/>
        <v>0</v>
      </c>
      <c r="AJ240" s="42">
        <f t="shared" si="89"/>
        <v>0</v>
      </c>
      <c r="AK240" s="43">
        <f t="shared" si="90"/>
        <v>0</v>
      </c>
      <c r="AL240" s="43">
        <f t="shared" si="91"/>
        <v>0</v>
      </c>
      <c r="AM240" s="43">
        <f t="shared" si="92"/>
        <v>0</v>
      </c>
      <c r="AN240" s="42">
        <f t="shared" si="93"/>
        <v>0</v>
      </c>
      <c r="AO240" s="43">
        <f t="shared" si="94"/>
        <v>0</v>
      </c>
      <c r="AP240" s="43">
        <f t="shared" si="95"/>
        <v>0</v>
      </c>
      <c r="AQ240" s="43">
        <f t="shared" si="96"/>
        <v>0</v>
      </c>
    </row>
    <row r="241" spans="1:43" ht="15" customHeight="1" x14ac:dyDescent="0.25">
      <c r="A241" s="22" t="s">
        <v>43</v>
      </c>
      <c r="B241" s="22">
        <v>298</v>
      </c>
      <c r="C241" s="22" t="s">
        <v>282</v>
      </c>
      <c r="D241" s="22" t="s">
        <v>281</v>
      </c>
      <c r="E241" s="22" t="s">
        <v>283</v>
      </c>
      <c r="F241" s="22" t="s">
        <v>269</v>
      </c>
      <c r="G241" s="22" t="s">
        <v>929</v>
      </c>
      <c r="H241" s="23" t="s">
        <v>968</v>
      </c>
      <c r="I241" s="36">
        <v>1112793</v>
      </c>
      <c r="J241" s="37">
        <v>1.0175438596491226</v>
      </c>
      <c r="K241" s="37">
        <v>1.218</v>
      </c>
      <c r="L241" s="38">
        <v>1.1970000000000001</v>
      </c>
      <c r="M241" s="36">
        <v>1013725</v>
      </c>
      <c r="N241" s="37">
        <v>1.0008278145695366</v>
      </c>
      <c r="O241" s="37">
        <v>1.2090000000000001</v>
      </c>
      <c r="P241" s="38">
        <v>1.208</v>
      </c>
      <c r="Q241" s="22" t="s">
        <v>416</v>
      </c>
      <c r="S241" s="38"/>
      <c r="T241" s="42">
        <f t="shared" si="74"/>
        <v>1013725</v>
      </c>
      <c r="U241" s="43">
        <f t="shared" si="73"/>
        <v>1.0008278145695366</v>
      </c>
      <c r="V241" s="43">
        <f t="shared" si="75"/>
        <v>1.2090000000000001</v>
      </c>
      <c r="W241" s="43">
        <f t="shared" si="76"/>
        <v>1.208</v>
      </c>
      <c r="X241" s="42">
        <f t="shared" si="77"/>
        <v>1013725</v>
      </c>
      <c r="Y241" s="43">
        <f t="shared" si="78"/>
        <v>1.0008278145695366</v>
      </c>
      <c r="Z241" s="43">
        <f t="shared" si="79"/>
        <v>1.2090000000000001</v>
      </c>
      <c r="AA241" s="43">
        <f t="shared" si="80"/>
        <v>1.208</v>
      </c>
      <c r="AB241" s="42">
        <f t="shared" si="81"/>
        <v>1013725</v>
      </c>
      <c r="AC241" s="43">
        <f t="shared" si="82"/>
        <v>1.0008278145695366</v>
      </c>
      <c r="AD241" s="43">
        <f t="shared" si="83"/>
        <v>1.2090000000000001</v>
      </c>
      <c r="AE241" s="43">
        <f t="shared" si="84"/>
        <v>1.208</v>
      </c>
      <c r="AF241" s="42">
        <f t="shared" si="85"/>
        <v>1013725</v>
      </c>
      <c r="AG241" s="43">
        <f t="shared" si="86"/>
        <v>1.0008278145695366</v>
      </c>
      <c r="AH241" s="43">
        <f t="shared" si="87"/>
        <v>1.2090000000000001</v>
      </c>
      <c r="AI241" s="43">
        <f t="shared" si="88"/>
        <v>1.208</v>
      </c>
      <c r="AJ241" s="42">
        <f t="shared" si="89"/>
        <v>0</v>
      </c>
      <c r="AK241" s="43">
        <f t="shared" si="90"/>
        <v>0</v>
      </c>
      <c r="AL241" s="43">
        <f t="shared" si="91"/>
        <v>0</v>
      </c>
      <c r="AM241" s="43">
        <f t="shared" si="92"/>
        <v>0</v>
      </c>
      <c r="AN241" s="42">
        <f t="shared" si="93"/>
        <v>0</v>
      </c>
      <c r="AO241" s="43">
        <f t="shared" si="94"/>
        <v>0</v>
      </c>
      <c r="AP241" s="43">
        <f t="shared" si="95"/>
        <v>0</v>
      </c>
      <c r="AQ241" s="43">
        <f t="shared" si="96"/>
        <v>0</v>
      </c>
    </row>
    <row r="242" spans="1:43" ht="15" customHeight="1" x14ac:dyDescent="0.25">
      <c r="A242" s="22" t="s">
        <v>211</v>
      </c>
      <c r="B242" s="22">
        <v>299</v>
      </c>
      <c r="C242" s="22" t="s">
        <v>784</v>
      </c>
      <c r="D242" s="22" t="s">
        <v>783</v>
      </c>
      <c r="E242" s="22" t="s">
        <v>785</v>
      </c>
      <c r="F242" s="22" t="s">
        <v>269</v>
      </c>
      <c r="G242" s="22" t="s">
        <v>926</v>
      </c>
      <c r="H242" s="23" t="s">
        <v>968</v>
      </c>
      <c r="I242" s="36">
        <v>173097</v>
      </c>
      <c r="J242" s="37">
        <v>0.97408400357462033</v>
      </c>
      <c r="K242" s="37">
        <v>1.0900000000000001</v>
      </c>
      <c r="L242" s="38">
        <v>1.119</v>
      </c>
      <c r="M242" s="36">
        <v>149498</v>
      </c>
      <c r="N242" s="37">
        <v>0.96604110813226096</v>
      </c>
      <c r="O242" s="37">
        <v>1.081</v>
      </c>
      <c r="P242" s="38">
        <v>1.119</v>
      </c>
      <c r="Q242" s="22" t="s">
        <v>742</v>
      </c>
      <c r="S242" s="38"/>
      <c r="T242" s="42">
        <f t="shared" si="74"/>
        <v>0</v>
      </c>
      <c r="U242" s="43">
        <f t="shared" si="73"/>
        <v>0</v>
      </c>
      <c r="V242" s="43">
        <f t="shared" si="75"/>
        <v>0</v>
      </c>
      <c r="W242" s="43">
        <f t="shared" si="76"/>
        <v>0</v>
      </c>
      <c r="X242" s="42">
        <f t="shared" si="77"/>
        <v>149498</v>
      </c>
      <c r="Y242" s="43">
        <f t="shared" si="78"/>
        <v>0.96604110813226096</v>
      </c>
      <c r="Z242" s="43">
        <f t="shared" si="79"/>
        <v>1.081</v>
      </c>
      <c r="AA242" s="43">
        <f t="shared" si="80"/>
        <v>1.119</v>
      </c>
      <c r="AB242" s="42">
        <f t="shared" si="81"/>
        <v>0</v>
      </c>
      <c r="AC242" s="43">
        <f t="shared" si="82"/>
        <v>0</v>
      </c>
      <c r="AD242" s="43">
        <f t="shared" si="83"/>
        <v>0</v>
      </c>
      <c r="AE242" s="43">
        <f t="shared" si="84"/>
        <v>0</v>
      </c>
      <c r="AF242" s="42">
        <f t="shared" si="85"/>
        <v>0</v>
      </c>
      <c r="AG242" s="43">
        <f t="shared" si="86"/>
        <v>0</v>
      </c>
      <c r="AH242" s="43">
        <f t="shared" si="87"/>
        <v>0</v>
      </c>
      <c r="AI242" s="43">
        <f t="shared" si="88"/>
        <v>0</v>
      </c>
      <c r="AJ242" s="42">
        <f t="shared" si="89"/>
        <v>0</v>
      </c>
      <c r="AK242" s="43">
        <f t="shared" si="90"/>
        <v>0</v>
      </c>
      <c r="AL242" s="43">
        <f t="shared" si="91"/>
        <v>0</v>
      </c>
      <c r="AM242" s="43">
        <f t="shared" si="92"/>
        <v>0</v>
      </c>
      <c r="AN242" s="42">
        <f t="shared" si="93"/>
        <v>149498</v>
      </c>
      <c r="AO242" s="43">
        <f t="shared" si="94"/>
        <v>0.96604110813226096</v>
      </c>
      <c r="AP242" s="43">
        <f t="shared" si="95"/>
        <v>1.081</v>
      </c>
      <c r="AQ242" s="43">
        <f t="shared" si="96"/>
        <v>1.119</v>
      </c>
    </row>
    <row r="243" spans="1:43" ht="15" customHeight="1" x14ac:dyDescent="0.25">
      <c r="A243" s="22" t="s">
        <v>214</v>
      </c>
      <c r="B243" s="22">
        <v>300</v>
      </c>
      <c r="C243" s="22" t="s">
        <v>328</v>
      </c>
      <c r="D243" s="22" t="s">
        <v>327</v>
      </c>
      <c r="E243" s="22" t="s">
        <v>314</v>
      </c>
      <c r="F243" s="22" t="s">
        <v>942</v>
      </c>
      <c r="G243" s="22" t="s">
        <v>929</v>
      </c>
      <c r="H243" s="23" t="s">
        <v>969</v>
      </c>
      <c r="I243" s="36">
        <v>269681</v>
      </c>
      <c r="J243" s="37">
        <v>1.0008665511265165</v>
      </c>
      <c r="K243" s="37">
        <v>1.155</v>
      </c>
      <c r="L243" s="38">
        <v>1.1539999999999999</v>
      </c>
      <c r="M243" s="36">
        <v>236369</v>
      </c>
      <c r="N243" s="37">
        <v>0.96904557179707651</v>
      </c>
      <c r="O243" s="37">
        <v>1.127</v>
      </c>
      <c r="P243" s="38">
        <v>1.163</v>
      </c>
      <c r="Q243" s="22" t="s">
        <v>745</v>
      </c>
      <c r="S243" s="38"/>
      <c r="T243" s="42">
        <f t="shared" si="74"/>
        <v>0</v>
      </c>
      <c r="U243" s="43">
        <f t="shared" si="73"/>
        <v>0</v>
      </c>
      <c r="V243" s="43">
        <f t="shared" si="75"/>
        <v>0</v>
      </c>
      <c r="W243" s="43">
        <f t="shared" si="76"/>
        <v>0</v>
      </c>
      <c r="X243" s="42">
        <f t="shared" si="77"/>
        <v>0</v>
      </c>
      <c r="Y243" s="43">
        <f t="shared" si="78"/>
        <v>0</v>
      </c>
      <c r="Z243" s="43">
        <f t="shared" si="79"/>
        <v>0</v>
      </c>
      <c r="AA243" s="43">
        <f t="shared" si="80"/>
        <v>0</v>
      </c>
      <c r="AB243" s="42">
        <f t="shared" si="81"/>
        <v>0</v>
      </c>
      <c r="AC243" s="43">
        <f t="shared" si="82"/>
        <v>0</v>
      </c>
      <c r="AD243" s="43">
        <f t="shared" si="83"/>
        <v>0</v>
      </c>
      <c r="AE243" s="43">
        <f t="shared" si="84"/>
        <v>0</v>
      </c>
      <c r="AF243" s="42">
        <f t="shared" si="85"/>
        <v>0</v>
      </c>
      <c r="AG243" s="43">
        <f t="shared" si="86"/>
        <v>0</v>
      </c>
      <c r="AH243" s="43">
        <f t="shared" si="87"/>
        <v>0</v>
      </c>
      <c r="AI243" s="43">
        <f t="shared" si="88"/>
        <v>0</v>
      </c>
      <c r="AJ243" s="42">
        <f t="shared" si="89"/>
        <v>0</v>
      </c>
      <c r="AK243" s="43">
        <f t="shared" si="90"/>
        <v>0</v>
      </c>
      <c r="AL243" s="43">
        <f t="shared" si="91"/>
        <v>0</v>
      </c>
      <c r="AM243" s="43">
        <f t="shared" si="92"/>
        <v>0</v>
      </c>
      <c r="AN243" s="42">
        <f t="shared" si="93"/>
        <v>0</v>
      </c>
      <c r="AO243" s="43">
        <f t="shared" si="94"/>
        <v>0</v>
      </c>
      <c r="AP243" s="43">
        <f t="shared" si="95"/>
        <v>0</v>
      </c>
      <c r="AQ243" s="43">
        <f t="shared" si="96"/>
        <v>0</v>
      </c>
    </row>
    <row r="244" spans="1:43" ht="15" customHeight="1" x14ac:dyDescent="0.25">
      <c r="A244" s="22" t="s">
        <v>245</v>
      </c>
      <c r="B244" s="22">
        <v>301</v>
      </c>
      <c r="C244" s="22" t="s">
        <v>789</v>
      </c>
      <c r="D244" s="22" t="s">
        <v>788</v>
      </c>
      <c r="E244" s="22" t="s">
        <v>790</v>
      </c>
      <c r="F244" s="22" t="s">
        <v>269</v>
      </c>
      <c r="G244" s="22" t="s">
        <v>932</v>
      </c>
      <c r="H244" s="23" t="s">
        <v>968</v>
      </c>
      <c r="I244" s="36">
        <v>518096</v>
      </c>
      <c r="J244" s="37" t="s">
        <v>980</v>
      </c>
      <c r="K244" s="37">
        <v>0</v>
      </c>
      <c r="L244" s="38">
        <v>0</v>
      </c>
      <c r="M244" s="36">
        <v>455188</v>
      </c>
      <c r="N244" s="37" t="s">
        <v>980</v>
      </c>
      <c r="O244" s="37">
        <v>0</v>
      </c>
      <c r="P244" s="38">
        <v>0</v>
      </c>
      <c r="Q244" s="22" t="s">
        <v>387</v>
      </c>
      <c r="S244" s="38"/>
      <c r="T244" s="42">
        <f t="shared" si="74"/>
        <v>0</v>
      </c>
      <c r="U244" s="43">
        <f t="shared" si="73"/>
        <v>0</v>
      </c>
      <c r="V244" s="43">
        <f t="shared" si="75"/>
        <v>0</v>
      </c>
      <c r="W244" s="43">
        <f t="shared" si="76"/>
        <v>0</v>
      </c>
      <c r="X244" s="42">
        <f t="shared" si="77"/>
        <v>455188</v>
      </c>
      <c r="Y244" s="43" t="str">
        <f t="shared" si="78"/>
        <v/>
      </c>
      <c r="Z244" s="43">
        <f t="shared" si="79"/>
        <v>0</v>
      </c>
      <c r="AA244" s="43">
        <f t="shared" si="80"/>
        <v>0</v>
      </c>
      <c r="AB244" s="42">
        <f t="shared" si="81"/>
        <v>0</v>
      </c>
      <c r="AC244" s="43">
        <f t="shared" si="82"/>
        <v>0</v>
      </c>
      <c r="AD244" s="43">
        <f t="shared" si="83"/>
        <v>0</v>
      </c>
      <c r="AE244" s="43">
        <f t="shared" si="84"/>
        <v>0</v>
      </c>
      <c r="AF244" s="42">
        <f t="shared" si="85"/>
        <v>455188</v>
      </c>
      <c r="AG244" s="43" t="str">
        <f t="shared" si="86"/>
        <v/>
      </c>
      <c r="AH244" s="43">
        <f t="shared" si="87"/>
        <v>0</v>
      </c>
      <c r="AI244" s="43">
        <f t="shared" si="88"/>
        <v>0</v>
      </c>
      <c r="AJ244" s="42">
        <f t="shared" si="89"/>
        <v>0</v>
      </c>
      <c r="AK244" s="43">
        <f t="shared" si="90"/>
        <v>0</v>
      </c>
      <c r="AL244" s="43">
        <f t="shared" si="91"/>
        <v>0</v>
      </c>
      <c r="AM244" s="43">
        <f t="shared" si="92"/>
        <v>0</v>
      </c>
      <c r="AN244" s="42">
        <f t="shared" si="93"/>
        <v>0</v>
      </c>
      <c r="AO244" s="43">
        <f t="shared" si="94"/>
        <v>0</v>
      </c>
      <c r="AP244" s="43">
        <f t="shared" si="95"/>
        <v>0</v>
      </c>
      <c r="AQ244" s="43">
        <f t="shared" si="96"/>
        <v>0</v>
      </c>
    </row>
    <row r="245" spans="1:43" ht="15" customHeight="1" x14ac:dyDescent="0.25">
      <c r="A245" s="22" t="s">
        <v>158</v>
      </c>
      <c r="B245" s="22">
        <v>302</v>
      </c>
      <c r="C245" s="22" t="s">
        <v>792</v>
      </c>
      <c r="D245" s="22" t="s">
        <v>791</v>
      </c>
      <c r="E245" s="22" t="s">
        <v>793</v>
      </c>
      <c r="F245" s="22" t="s">
        <v>269</v>
      </c>
      <c r="G245" s="22" t="s">
        <v>932</v>
      </c>
      <c r="H245" s="23" t="s">
        <v>968</v>
      </c>
      <c r="I245" s="36">
        <v>501126</v>
      </c>
      <c r="J245" s="37">
        <v>0.96188747731397461</v>
      </c>
      <c r="K245" s="37">
        <v>1.06</v>
      </c>
      <c r="L245" s="38">
        <v>1.1020000000000001</v>
      </c>
      <c r="M245" s="36">
        <v>449991</v>
      </c>
      <c r="N245" s="37">
        <v>0.9497307001795332</v>
      </c>
      <c r="O245" s="37">
        <v>1.0580000000000001</v>
      </c>
      <c r="P245" s="38">
        <v>1.1140000000000001</v>
      </c>
      <c r="Q245" s="22" t="s">
        <v>369</v>
      </c>
      <c r="S245" s="38"/>
      <c r="T245" s="42">
        <f t="shared" si="74"/>
        <v>0</v>
      </c>
      <c r="U245" s="43">
        <f t="shared" si="73"/>
        <v>0</v>
      </c>
      <c r="V245" s="43">
        <f t="shared" si="75"/>
        <v>0</v>
      </c>
      <c r="W245" s="43">
        <f t="shared" si="76"/>
        <v>0</v>
      </c>
      <c r="X245" s="42">
        <f t="shared" si="77"/>
        <v>449991</v>
      </c>
      <c r="Y245" s="43">
        <f t="shared" si="78"/>
        <v>0.9497307001795332</v>
      </c>
      <c r="Z245" s="43">
        <f t="shared" si="79"/>
        <v>1.0580000000000001</v>
      </c>
      <c r="AA245" s="43">
        <f t="shared" si="80"/>
        <v>1.1140000000000001</v>
      </c>
      <c r="AB245" s="42">
        <f t="shared" si="81"/>
        <v>0</v>
      </c>
      <c r="AC245" s="43">
        <f t="shared" si="82"/>
        <v>0</v>
      </c>
      <c r="AD245" s="43">
        <f t="shared" si="83"/>
        <v>0</v>
      </c>
      <c r="AE245" s="43">
        <f t="shared" si="84"/>
        <v>0</v>
      </c>
      <c r="AF245" s="42">
        <f t="shared" si="85"/>
        <v>0</v>
      </c>
      <c r="AG245" s="43">
        <f t="shared" si="86"/>
        <v>0</v>
      </c>
      <c r="AH245" s="43">
        <f t="shared" si="87"/>
        <v>0</v>
      </c>
      <c r="AI245" s="43">
        <f t="shared" si="88"/>
        <v>0</v>
      </c>
      <c r="AJ245" s="42">
        <f t="shared" si="89"/>
        <v>0</v>
      </c>
      <c r="AK245" s="43">
        <f t="shared" si="90"/>
        <v>0</v>
      </c>
      <c r="AL245" s="43">
        <f t="shared" si="91"/>
        <v>0</v>
      </c>
      <c r="AM245" s="43">
        <f t="shared" si="92"/>
        <v>0</v>
      </c>
      <c r="AN245" s="42">
        <f t="shared" si="93"/>
        <v>449991</v>
      </c>
      <c r="AO245" s="43">
        <f t="shared" si="94"/>
        <v>0.9497307001795332</v>
      </c>
      <c r="AP245" s="43">
        <f t="shared" si="95"/>
        <v>1.0580000000000001</v>
      </c>
      <c r="AQ245" s="43">
        <f t="shared" si="96"/>
        <v>1.1140000000000001</v>
      </c>
    </row>
    <row r="246" spans="1:43" ht="15" customHeight="1" x14ac:dyDescent="0.25">
      <c r="A246" s="22" t="s">
        <v>174</v>
      </c>
      <c r="B246" s="22">
        <v>303</v>
      </c>
      <c r="C246" s="22" t="s">
        <v>795</v>
      </c>
      <c r="D246" s="22" t="s">
        <v>794</v>
      </c>
      <c r="E246" s="22" t="s">
        <v>796</v>
      </c>
      <c r="F246" s="22" t="s">
        <v>269</v>
      </c>
      <c r="G246" s="22" t="s">
        <v>929</v>
      </c>
      <c r="H246" s="23" t="s">
        <v>968</v>
      </c>
      <c r="I246" s="36">
        <v>487922</v>
      </c>
      <c r="J246" s="37">
        <v>0.98590308370044055</v>
      </c>
      <c r="K246" s="37">
        <v>1.119</v>
      </c>
      <c r="L246" s="38">
        <v>1.135</v>
      </c>
      <c r="M246" s="36">
        <v>430968</v>
      </c>
      <c r="N246" s="37">
        <v>0.9129720853858786</v>
      </c>
      <c r="O246" s="37">
        <v>1.1120000000000001</v>
      </c>
      <c r="P246" s="38">
        <v>1.218</v>
      </c>
      <c r="Q246" s="22" t="s">
        <v>372</v>
      </c>
      <c r="S246" s="38"/>
      <c r="T246" s="42">
        <f t="shared" si="74"/>
        <v>430968</v>
      </c>
      <c r="U246" s="43">
        <f t="shared" si="73"/>
        <v>0.9129720853858786</v>
      </c>
      <c r="V246" s="43">
        <f t="shared" si="75"/>
        <v>1.1120000000000001</v>
      </c>
      <c r="W246" s="43">
        <f t="shared" si="76"/>
        <v>1.218</v>
      </c>
      <c r="X246" s="42">
        <f t="shared" si="77"/>
        <v>430968</v>
      </c>
      <c r="Y246" s="43">
        <f t="shared" si="78"/>
        <v>0.9129720853858786</v>
      </c>
      <c r="Z246" s="43">
        <f t="shared" si="79"/>
        <v>1.1120000000000001</v>
      </c>
      <c r="AA246" s="43">
        <f t="shared" si="80"/>
        <v>1.218</v>
      </c>
      <c r="AB246" s="42">
        <f t="shared" si="81"/>
        <v>0</v>
      </c>
      <c r="AC246" s="43">
        <f t="shared" si="82"/>
        <v>0</v>
      </c>
      <c r="AD246" s="43">
        <f t="shared" si="83"/>
        <v>0</v>
      </c>
      <c r="AE246" s="43">
        <f t="shared" si="84"/>
        <v>0</v>
      </c>
      <c r="AF246" s="42">
        <f t="shared" si="85"/>
        <v>0</v>
      </c>
      <c r="AG246" s="43">
        <f t="shared" si="86"/>
        <v>0</v>
      </c>
      <c r="AH246" s="43">
        <f t="shared" si="87"/>
        <v>0</v>
      </c>
      <c r="AI246" s="43">
        <f t="shared" si="88"/>
        <v>0</v>
      </c>
      <c r="AJ246" s="42">
        <f t="shared" si="89"/>
        <v>430968</v>
      </c>
      <c r="AK246" s="43">
        <f t="shared" si="90"/>
        <v>0.9129720853858786</v>
      </c>
      <c r="AL246" s="43">
        <f t="shared" si="91"/>
        <v>1.1120000000000001</v>
      </c>
      <c r="AM246" s="43">
        <f t="shared" si="92"/>
        <v>1.218</v>
      </c>
      <c r="AN246" s="42">
        <f t="shared" si="93"/>
        <v>430968</v>
      </c>
      <c r="AO246" s="43">
        <f t="shared" si="94"/>
        <v>0.9129720853858786</v>
      </c>
      <c r="AP246" s="43">
        <f t="shared" si="95"/>
        <v>1.1120000000000001</v>
      </c>
      <c r="AQ246" s="43">
        <f t="shared" si="96"/>
        <v>1.218</v>
      </c>
    </row>
    <row r="247" spans="1:43" ht="15" customHeight="1" x14ac:dyDescent="0.25">
      <c r="A247" s="22" t="s">
        <v>212</v>
      </c>
      <c r="B247" s="22">
        <v>304</v>
      </c>
      <c r="C247" s="22" t="s">
        <v>798</v>
      </c>
      <c r="D247" s="22" t="s">
        <v>797</v>
      </c>
      <c r="E247" s="22" t="s">
        <v>299</v>
      </c>
      <c r="F247" s="22" t="s">
        <v>269</v>
      </c>
      <c r="G247" s="22" t="s">
        <v>926</v>
      </c>
      <c r="H247" s="23" t="s">
        <v>968</v>
      </c>
      <c r="I247" s="36">
        <v>7136258</v>
      </c>
      <c r="J247" s="37">
        <v>0.89676290463692032</v>
      </c>
      <c r="K247" s="37">
        <v>1.0249999999999999</v>
      </c>
      <c r="L247" s="38">
        <v>1.143</v>
      </c>
      <c r="M247" s="36">
        <v>6465481</v>
      </c>
      <c r="N247" s="37">
        <v>0.8915135608048993</v>
      </c>
      <c r="O247" s="37">
        <v>1.0189999999999999</v>
      </c>
      <c r="P247" s="38">
        <v>1.143</v>
      </c>
      <c r="Q247" s="22" t="s">
        <v>390</v>
      </c>
      <c r="S247" s="38"/>
      <c r="T247" s="42">
        <f t="shared" si="74"/>
        <v>0</v>
      </c>
      <c r="U247" s="43">
        <f t="shared" si="73"/>
        <v>0</v>
      </c>
      <c r="V247" s="43">
        <f t="shared" si="75"/>
        <v>0</v>
      </c>
      <c r="W247" s="43">
        <f t="shared" si="76"/>
        <v>0</v>
      </c>
      <c r="X247" s="42">
        <f t="shared" si="77"/>
        <v>6465481</v>
      </c>
      <c r="Y247" s="43">
        <f t="shared" si="78"/>
        <v>0.8915135608048993</v>
      </c>
      <c r="Z247" s="43">
        <f t="shared" si="79"/>
        <v>1.0189999999999999</v>
      </c>
      <c r="AA247" s="43">
        <f t="shared" si="80"/>
        <v>1.143</v>
      </c>
      <c r="AB247" s="42">
        <f t="shared" si="81"/>
        <v>0</v>
      </c>
      <c r="AC247" s="43">
        <f t="shared" si="82"/>
        <v>0</v>
      </c>
      <c r="AD247" s="43">
        <f t="shared" si="83"/>
        <v>0</v>
      </c>
      <c r="AE247" s="43">
        <f t="shared" si="84"/>
        <v>0</v>
      </c>
      <c r="AF247" s="42">
        <f t="shared" si="85"/>
        <v>0</v>
      </c>
      <c r="AG247" s="43">
        <f t="shared" si="86"/>
        <v>0</v>
      </c>
      <c r="AH247" s="43">
        <f t="shared" si="87"/>
        <v>0</v>
      </c>
      <c r="AI247" s="43">
        <f t="shared" si="88"/>
        <v>0</v>
      </c>
      <c r="AJ247" s="42">
        <f t="shared" si="89"/>
        <v>0</v>
      </c>
      <c r="AK247" s="43">
        <f t="shared" si="90"/>
        <v>0</v>
      </c>
      <c r="AL247" s="43">
        <f t="shared" si="91"/>
        <v>0</v>
      </c>
      <c r="AM247" s="43">
        <f t="shared" si="92"/>
        <v>0</v>
      </c>
      <c r="AN247" s="42">
        <f t="shared" si="93"/>
        <v>6465481</v>
      </c>
      <c r="AO247" s="43">
        <f t="shared" si="94"/>
        <v>0.8915135608048993</v>
      </c>
      <c r="AP247" s="43">
        <f t="shared" si="95"/>
        <v>1.0189999999999999</v>
      </c>
      <c r="AQ247" s="43">
        <f t="shared" si="96"/>
        <v>1.143</v>
      </c>
    </row>
    <row r="248" spans="1:43" ht="15" customHeight="1" x14ac:dyDescent="0.25">
      <c r="A248" s="22" t="s">
        <v>5</v>
      </c>
      <c r="B248" s="22">
        <v>306</v>
      </c>
      <c r="C248" s="22" t="s">
        <v>853</v>
      </c>
      <c r="D248" s="22" t="s">
        <v>852</v>
      </c>
      <c r="E248" s="22" t="s">
        <v>839</v>
      </c>
      <c r="F248" s="22" t="s">
        <v>400</v>
      </c>
      <c r="G248" s="22" t="s">
        <v>932</v>
      </c>
      <c r="H248" s="23" t="s">
        <v>968</v>
      </c>
      <c r="I248" s="36">
        <v>347050</v>
      </c>
      <c r="J248" s="37">
        <v>0.89234650967199314</v>
      </c>
      <c r="K248" s="37">
        <v>1.0609999999999999</v>
      </c>
      <c r="L248" s="38">
        <v>1.1890000000000001</v>
      </c>
      <c r="M248" s="36">
        <v>302940</v>
      </c>
      <c r="N248" s="37">
        <v>0.83792544570502436</v>
      </c>
      <c r="O248" s="37">
        <v>1.034</v>
      </c>
      <c r="P248" s="38">
        <v>1.234</v>
      </c>
      <c r="Q248" s="22" t="s">
        <v>279</v>
      </c>
      <c r="S248" s="38"/>
      <c r="T248" s="42">
        <f t="shared" si="74"/>
        <v>0</v>
      </c>
      <c r="U248" s="43">
        <f t="shared" si="73"/>
        <v>0</v>
      </c>
      <c r="V248" s="43">
        <f t="shared" si="75"/>
        <v>0</v>
      </c>
      <c r="W248" s="43">
        <f t="shared" si="76"/>
        <v>0</v>
      </c>
      <c r="X248" s="42">
        <f t="shared" si="77"/>
        <v>0</v>
      </c>
      <c r="Y248" s="43">
        <f t="shared" si="78"/>
        <v>0</v>
      </c>
      <c r="Z248" s="43">
        <f t="shared" si="79"/>
        <v>0</v>
      </c>
      <c r="AA248" s="43">
        <f t="shared" si="80"/>
        <v>0</v>
      </c>
      <c r="AB248" s="42">
        <f t="shared" si="81"/>
        <v>0</v>
      </c>
      <c r="AC248" s="43">
        <f t="shared" si="82"/>
        <v>0</v>
      </c>
      <c r="AD248" s="43">
        <f t="shared" si="83"/>
        <v>0</v>
      </c>
      <c r="AE248" s="43">
        <f t="shared" si="84"/>
        <v>0</v>
      </c>
      <c r="AF248" s="42">
        <f t="shared" si="85"/>
        <v>0</v>
      </c>
      <c r="AG248" s="43">
        <f t="shared" si="86"/>
        <v>0</v>
      </c>
      <c r="AH248" s="43">
        <f t="shared" si="87"/>
        <v>0</v>
      </c>
      <c r="AI248" s="43">
        <f t="shared" si="88"/>
        <v>0</v>
      </c>
      <c r="AJ248" s="42">
        <f t="shared" si="89"/>
        <v>0</v>
      </c>
      <c r="AK248" s="43">
        <f t="shared" si="90"/>
        <v>0</v>
      </c>
      <c r="AL248" s="43">
        <f t="shared" si="91"/>
        <v>0</v>
      </c>
      <c r="AM248" s="43">
        <f t="shared" si="92"/>
        <v>0</v>
      </c>
      <c r="AN248" s="42">
        <f t="shared" si="93"/>
        <v>0</v>
      </c>
      <c r="AO248" s="43">
        <f t="shared" si="94"/>
        <v>0</v>
      </c>
      <c r="AP248" s="43">
        <f t="shared" si="95"/>
        <v>0</v>
      </c>
      <c r="AQ248" s="43">
        <f t="shared" si="96"/>
        <v>0</v>
      </c>
    </row>
    <row r="249" spans="1:43" ht="15" customHeight="1" x14ac:dyDescent="0.25">
      <c r="A249" s="22" t="s">
        <v>14</v>
      </c>
      <c r="B249" s="22">
        <v>309</v>
      </c>
      <c r="C249" s="22" t="s">
        <v>816</v>
      </c>
      <c r="D249" s="22" t="s">
        <v>815</v>
      </c>
      <c r="E249" s="22" t="s">
        <v>276</v>
      </c>
      <c r="F249" s="22" t="s">
        <v>269</v>
      </c>
      <c r="G249" s="22" t="s">
        <v>929</v>
      </c>
      <c r="H249" s="23" t="s">
        <v>968</v>
      </c>
      <c r="I249" s="36">
        <v>35168</v>
      </c>
      <c r="J249" s="37" t="s">
        <v>980</v>
      </c>
      <c r="K249" s="37">
        <v>0</v>
      </c>
      <c r="L249" s="38">
        <v>0</v>
      </c>
      <c r="M249" s="36">
        <v>36742</v>
      </c>
      <c r="N249" s="37" t="s">
        <v>980</v>
      </c>
      <c r="O249" s="37">
        <v>0</v>
      </c>
      <c r="P249" s="38">
        <v>0</v>
      </c>
      <c r="Q249" s="22" t="s">
        <v>284</v>
      </c>
      <c r="S249" s="38"/>
      <c r="T249" s="42">
        <f t="shared" si="74"/>
        <v>36742</v>
      </c>
      <c r="U249" s="43" t="str">
        <f t="shared" si="73"/>
        <v/>
      </c>
      <c r="V249" s="43">
        <f t="shared" si="75"/>
        <v>0</v>
      </c>
      <c r="W249" s="43">
        <f t="shared" si="76"/>
        <v>0</v>
      </c>
      <c r="X249" s="42">
        <f t="shared" si="77"/>
        <v>36742</v>
      </c>
      <c r="Y249" s="43" t="str">
        <f t="shared" si="78"/>
        <v/>
      </c>
      <c r="Z249" s="43">
        <f t="shared" si="79"/>
        <v>0</v>
      </c>
      <c r="AA249" s="43">
        <f t="shared" si="80"/>
        <v>0</v>
      </c>
      <c r="AB249" s="42">
        <f t="shared" si="81"/>
        <v>36742</v>
      </c>
      <c r="AC249" s="43" t="str">
        <f t="shared" si="82"/>
        <v/>
      </c>
      <c r="AD249" s="43">
        <f t="shared" si="83"/>
        <v>0</v>
      </c>
      <c r="AE249" s="43">
        <f t="shared" si="84"/>
        <v>0</v>
      </c>
      <c r="AF249" s="42">
        <f t="shared" si="85"/>
        <v>36742</v>
      </c>
      <c r="AG249" s="43" t="str">
        <f t="shared" si="86"/>
        <v/>
      </c>
      <c r="AH249" s="43">
        <f t="shared" si="87"/>
        <v>0</v>
      </c>
      <c r="AI249" s="43">
        <f t="shared" si="88"/>
        <v>0</v>
      </c>
      <c r="AJ249" s="42">
        <f t="shared" si="89"/>
        <v>0</v>
      </c>
      <c r="AK249" s="43">
        <f t="shared" si="90"/>
        <v>0</v>
      </c>
      <c r="AL249" s="43">
        <f t="shared" si="91"/>
        <v>0</v>
      </c>
      <c r="AM249" s="43">
        <f t="shared" si="92"/>
        <v>0</v>
      </c>
      <c r="AN249" s="42">
        <f t="shared" si="93"/>
        <v>0</v>
      </c>
      <c r="AO249" s="43">
        <f t="shared" si="94"/>
        <v>0</v>
      </c>
      <c r="AP249" s="43">
        <f t="shared" si="95"/>
        <v>0</v>
      </c>
      <c r="AQ249" s="43">
        <f t="shared" si="96"/>
        <v>0</v>
      </c>
    </row>
    <row r="250" spans="1:43" ht="15" customHeight="1" x14ac:dyDescent="0.25">
      <c r="A250" s="22" t="s">
        <v>138</v>
      </c>
      <c r="B250" s="22">
        <v>310</v>
      </c>
      <c r="C250" s="22" t="s">
        <v>457</v>
      </c>
      <c r="D250" s="22" t="s">
        <v>456</v>
      </c>
      <c r="E250" s="22" t="s">
        <v>458</v>
      </c>
      <c r="F250" s="22" t="s">
        <v>269</v>
      </c>
      <c r="G250" s="22" t="s">
        <v>926</v>
      </c>
      <c r="H250" s="23" t="s">
        <v>968</v>
      </c>
      <c r="I250" s="36">
        <v>68649</v>
      </c>
      <c r="J250" s="37">
        <v>0.82987551867219911</v>
      </c>
      <c r="K250" s="37">
        <v>1</v>
      </c>
      <c r="L250" s="38">
        <v>1.2050000000000001</v>
      </c>
      <c r="M250" s="36">
        <v>63183</v>
      </c>
      <c r="N250" s="37">
        <v>0.80147662018047572</v>
      </c>
      <c r="O250" s="37">
        <v>0.97699999999999998</v>
      </c>
      <c r="P250" s="38">
        <v>1.2190000000000001</v>
      </c>
      <c r="Q250" s="22" t="s">
        <v>896</v>
      </c>
      <c r="S250" s="38"/>
      <c r="T250" s="42">
        <f t="shared" si="74"/>
        <v>0</v>
      </c>
      <c r="U250" s="43">
        <f t="shared" si="73"/>
        <v>0</v>
      </c>
      <c r="V250" s="43">
        <f t="shared" si="75"/>
        <v>0</v>
      </c>
      <c r="W250" s="43">
        <f t="shared" si="76"/>
        <v>0</v>
      </c>
      <c r="X250" s="42">
        <f t="shared" si="77"/>
        <v>63183</v>
      </c>
      <c r="Y250" s="43">
        <f t="shared" si="78"/>
        <v>0.80147662018047572</v>
      </c>
      <c r="Z250" s="43">
        <f t="shared" si="79"/>
        <v>0.97699999999999998</v>
      </c>
      <c r="AA250" s="43">
        <f t="shared" si="80"/>
        <v>1.2190000000000001</v>
      </c>
      <c r="AB250" s="42">
        <f t="shared" si="81"/>
        <v>0</v>
      </c>
      <c r="AC250" s="43">
        <f t="shared" si="82"/>
        <v>0</v>
      </c>
      <c r="AD250" s="43">
        <f t="shared" si="83"/>
        <v>0</v>
      </c>
      <c r="AE250" s="43">
        <f t="shared" si="84"/>
        <v>0</v>
      </c>
      <c r="AF250" s="42">
        <f t="shared" si="85"/>
        <v>0</v>
      </c>
      <c r="AG250" s="43">
        <f t="shared" si="86"/>
        <v>0</v>
      </c>
      <c r="AH250" s="43">
        <f t="shared" si="87"/>
        <v>0</v>
      </c>
      <c r="AI250" s="43">
        <f t="shared" si="88"/>
        <v>0</v>
      </c>
      <c r="AJ250" s="42">
        <f t="shared" si="89"/>
        <v>0</v>
      </c>
      <c r="AK250" s="43">
        <f t="shared" si="90"/>
        <v>0</v>
      </c>
      <c r="AL250" s="43">
        <f t="shared" si="91"/>
        <v>0</v>
      </c>
      <c r="AM250" s="43">
        <f t="shared" si="92"/>
        <v>0</v>
      </c>
      <c r="AN250" s="42">
        <f t="shared" si="93"/>
        <v>63183</v>
      </c>
      <c r="AO250" s="43">
        <f t="shared" si="94"/>
        <v>0.80147662018047572</v>
      </c>
      <c r="AP250" s="43">
        <f t="shared" si="95"/>
        <v>0.97699999999999998</v>
      </c>
      <c r="AQ250" s="43">
        <f t="shared" si="96"/>
        <v>1.2190000000000001</v>
      </c>
    </row>
    <row r="251" spans="1:43" ht="15" customHeight="1" x14ac:dyDescent="0.25">
      <c r="A251" s="22" t="s">
        <v>84</v>
      </c>
      <c r="B251" s="22">
        <v>311</v>
      </c>
      <c r="C251" s="22" t="s">
        <v>349</v>
      </c>
      <c r="D251" s="22" t="s">
        <v>348</v>
      </c>
      <c r="E251" s="22" t="s">
        <v>350</v>
      </c>
      <c r="F251" s="22" t="s">
        <v>942</v>
      </c>
      <c r="G251" s="22" t="s">
        <v>929</v>
      </c>
      <c r="H251" s="23" t="s">
        <v>969</v>
      </c>
      <c r="I251" s="36">
        <v>767985</v>
      </c>
      <c r="J251" s="37">
        <v>0.92869718309859162</v>
      </c>
      <c r="K251" s="37">
        <v>1.0549999999999999</v>
      </c>
      <c r="L251" s="38">
        <v>1.1359999999999999</v>
      </c>
      <c r="M251" s="36">
        <v>674911</v>
      </c>
      <c r="N251" s="37">
        <v>0.90646853146853146</v>
      </c>
      <c r="O251" s="37">
        <v>1.0369999999999999</v>
      </c>
      <c r="P251" s="38">
        <v>1.1439999999999999</v>
      </c>
      <c r="Q251" s="22" t="s">
        <v>918</v>
      </c>
      <c r="S251" s="38"/>
      <c r="T251" s="42">
        <f t="shared" si="74"/>
        <v>0</v>
      </c>
      <c r="U251" s="43">
        <f t="shared" si="73"/>
        <v>0</v>
      </c>
      <c r="V251" s="43">
        <f t="shared" si="75"/>
        <v>0</v>
      </c>
      <c r="W251" s="43">
        <f t="shared" si="76"/>
        <v>0</v>
      </c>
      <c r="X251" s="42">
        <f t="shared" si="77"/>
        <v>0</v>
      </c>
      <c r="Y251" s="43">
        <f t="shared" si="78"/>
        <v>0</v>
      </c>
      <c r="Z251" s="43">
        <f t="shared" si="79"/>
        <v>0</v>
      </c>
      <c r="AA251" s="43">
        <f t="shared" si="80"/>
        <v>0</v>
      </c>
      <c r="AB251" s="42">
        <f t="shared" si="81"/>
        <v>0</v>
      </c>
      <c r="AC251" s="43">
        <f t="shared" si="82"/>
        <v>0</v>
      </c>
      <c r="AD251" s="43">
        <f t="shared" si="83"/>
        <v>0</v>
      </c>
      <c r="AE251" s="43">
        <f t="shared" si="84"/>
        <v>0</v>
      </c>
      <c r="AF251" s="42">
        <f t="shared" si="85"/>
        <v>0</v>
      </c>
      <c r="AG251" s="43">
        <f t="shared" si="86"/>
        <v>0</v>
      </c>
      <c r="AH251" s="43">
        <f t="shared" si="87"/>
        <v>0</v>
      </c>
      <c r="AI251" s="43">
        <f t="shared" si="88"/>
        <v>0</v>
      </c>
      <c r="AJ251" s="42">
        <f t="shared" si="89"/>
        <v>0</v>
      </c>
      <c r="AK251" s="43">
        <f t="shared" si="90"/>
        <v>0</v>
      </c>
      <c r="AL251" s="43">
        <f t="shared" si="91"/>
        <v>0</v>
      </c>
      <c r="AM251" s="43">
        <f t="shared" si="92"/>
        <v>0</v>
      </c>
      <c r="AN251" s="42">
        <f t="shared" si="93"/>
        <v>0</v>
      </c>
      <c r="AO251" s="43">
        <f t="shared" si="94"/>
        <v>0</v>
      </c>
      <c r="AP251" s="43">
        <f t="shared" si="95"/>
        <v>0</v>
      </c>
      <c r="AQ251" s="43">
        <f t="shared" si="96"/>
        <v>0</v>
      </c>
    </row>
    <row r="252" spans="1:43" ht="15" customHeight="1" x14ac:dyDescent="0.25">
      <c r="A252" s="22" t="s">
        <v>77</v>
      </c>
      <c r="B252" s="22">
        <v>312</v>
      </c>
      <c r="C252" s="22" t="s">
        <v>392</v>
      </c>
      <c r="D252" s="22" t="s">
        <v>391</v>
      </c>
      <c r="E252" s="22" t="s">
        <v>393</v>
      </c>
      <c r="F252" s="22" t="s">
        <v>942</v>
      </c>
      <c r="G252" s="22" t="s">
        <v>926</v>
      </c>
      <c r="H252" s="23" t="s">
        <v>969</v>
      </c>
      <c r="I252" s="36">
        <v>2358584</v>
      </c>
      <c r="J252" s="37">
        <v>0.87172995780590712</v>
      </c>
      <c r="K252" s="37">
        <v>1.0329999999999999</v>
      </c>
      <c r="L252" s="38">
        <v>1.1850000000000001</v>
      </c>
      <c r="M252" s="36">
        <v>2139243</v>
      </c>
      <c r="N252" s="37">
        <v>0.85510887772194299</v>
      </c>
      <c r="O252" s="37">
        <v>1.0209999999999999</v>
      </c>
      <c r="P252" s="38">
        <v>1.194</v>
      </c>
      <c r="Q252" s="22" t="s">
        <v>750</v>
      </c>
      <c r="S252" s="38"/>
      <c r="T252" s="42">
        <f t="shared" si="74"/>
        <v>0</v>
      </c>
      <c r="U252" s="43">
        <f t="shared" si="73"/>
        <v>0</v>
      </c>
      <c r="V252" s="43">
        <f t="shared" si="75"/>
        <v>0</v>
      </c>
      <c r="W252" s="43">
        <f t="shared" si="76"/>
        <v>0</v>
      </c>
      <c r="X252" s="42">
        <f t="shared" si="77"/>
        <v>0</v>
      </c>
      <c r="Y252" s="43">
        <f t="shared" si="78"/>
        <v>0</v>
      </c>
      <c r="Z252" s="43">
        <f t="shared" si="79"/>
        <v>0</v>
      </c>
      <c r="AA252" s="43">
        <f t="shared" si="80"/>
        <v>0</v>
      </c>
      <c r="AB252" s="42">
        <f t="shared" si="81"/>
        <v>0</v>
      </c>
      <c r="AC252" s="43">
        <f t="shared" si="82"/>
        <v>0</v>
      </c>
      <c r="AD252" s="43">
        <f t="shared" si="83"/>
        <v>0</v>
      </c>
      <c r="AE252" s="43">
        <f t="shared" si="84"/>
        <v>0</v>
      </c>
      <c r="AF252" s="42">
        <f t="shared" si="85"/>
        <v>0</v>
      </c>
      <c r="AG252" s="43">
        <f t="shared" si="86"/>
        <v>0</v>
      </c>
      <c r="AH252" s="43">
        <f t="shared" si="87"/>
        <v>0</v>
      </c>
      <c r="AI252" s="43">
        <f t="shared" si="88"/>
        <v>0</v>
      </c>
      <c r="AJ252" s="42">
        <f t="shared" si="89"/>
        <v>0</v>
      </c>
      <c r="AK252" s="43">
        <f t="shared" si="90"/>
        <v>0</v>
      </c>
      <c r="AL252" s="43">
        <f t="shared" si="91"/>
        <v>0</v>
      </c>
      <c r="AM252" s="43">
        <f t="shared" si="92"/>
        <v>0</v>
      </c>
      <c r="AN252" s="42">
        <f t="shared" si="93"/>
        <v>0</v>
      </c>
      <c r="AO252" s="43">
        <f t="shared" si="94"/>
        <v>0</v>
      </c>
      <c r="AP252" s="43">
        <f t="shared" si="95"/>
        <v>0</v>
      </c>
      <c r="AQ252" s="43">
        <f t="shared" si="96"/>
        <v>0</v>
      </c>
    </row>
    <row r="253" spans="1:43" ht="15" customHeight="1" x14ac:dyDescent="0.25">
      <c r="A253" s="22" t="s">
        <v>189</v>
      </c>
      <c r="B253" s="22">
        <v>313</v>
      </c>
      <c r="C253" s="22" t="s">
        <v>888</v>
      </c>
      <c r="D253" s="22" t="s">
        <v>887</v>
      </c>
      <c r="E253" s="22" t="s">
        <v>889</v>
      </c>
      <c r="F253" s="22" t="s">
        <v>942</v>
      </c>
      <c r="G253" s="22" t="s">
        <v>926</v>
      </c>
      <c r="H253" s="23" t="s">
        <v>969</v>
      </c>
      <c r="I253" s="36">
        <v>38162</v>
      </c>
      <c r="J253" s="37">
        <v>2.3687099725526077</v>
      </c>
      <c r="K253" s="37">
        <v>2.589</v>
      </c>
      <c r="L253" s="38">
        <v>1.093</v>
      </c>
      <c r="M253" s="36">
        <v>36540</v>
      </c>
      <c r="N253" s="37">
        <v>2.2561085972850679</v>
      </c>
      <c r="O253" s="37">
        <v>2.4929999999999999</v>
      </c>
      <c r="P253" s="38">
        <v>1.105</v>
      </c>
      <c r="Q253" s="22" t="s">
        <v>753</v>
      </c>
      <c r="S253" s="38"/>
      <c r="T253" s="42">
        <f t="shared" si="74"/>
        <v>0</v>
      </c>
      <c r="U253" s="43">
        <f t="shared" si="73"/>
        <v>0</v>
      </c>
      <c r="V253" s="43">
        <f t="shared" si="75"/>
        <v>0</v>
      </c>
      <c r="W253" s="43">
        <f t="shared" si="76"/>
        <v>0</v>
      </c>
      <c r="X253" s="42">
        <f t="shared" si="77"/>
        <v>0</v>
      </c>
      <c r="Y253" s="43">
        <f t="shared" si="78"/>
        <v>0</v>
      </c>
      <c r="Z253" s="43">
        <f t="shared" si="79"/>
        <v>0</v>
      </c>
      <c r="AA253" s="43">
        <f t="shared" si="80"/>
        <v>0</v>
      </c>
      <c r="AB253" s="42">
        <f t="shared" si="81"/>
        <v>0</v>
      </c>
      <c r="AC253" s="43">
        <f t="shared" si="82"/>
        <v>0</v>
      </c>
      <c r="AD253" s="43">
        <f t="shared" si="83"/>
        <v>0</v>
      </c>
      <c r="AE253" s="43">
        <f t="shared" si="84"/>
        <v>0</v>
      </c>
      <c r="AF253" s="42">
        <f t="shared" si="85"/>
        <v>0</v>
      </c>
      <c r="AG253" s="43">
        <f t="shared" si="86"/>
        <v>0</v>
      </c>
      <c r="AH253" s="43">
        <f t="shared" si="87"/>
        <v>0</v>
      </c>
      <c r="AI253" s="43">
        <f t="shared" si="88"/>
        <v>0</v>
      </c>
      <c r="AJ253" s="42">
        <f t="shared" si="89"/>
        <v>0</v>
      </c>
      <c r="AK253" s="43">
        <f t="shared" si="90"/>
        <v>0</v>
      </c>
      <c r="AL253" s="43">
        <f t="shared" si="91"/>
        <v>0</v>
      </c>
      <c r="AM253" s="43">
        <f t="shared" si="92"/>
        <v>0</v>
      </c>
      <c r="AN253" s="42">
        <f t="shared" si="93"/>
        <v>0</v>
      </c>
      <c r="AO253" s="43">
        <f t="shared" si="94"/>
        <v>0</v>
      </c>
      <c r="AP253" s="43">
        <f t="shared" si="95"/>
        <v>0</v>
      </c>
      <c r="AQ253" s="43">
        <f t="shared" si="96"/>
        <v>0</v>
      </c>
    </row>
    <row r="254" spans="1:43" ht="15" customHeight="1" x14ac:dyDescent="0.25">
      <c r="A254" s="22" t="s">
        <v>145</v>
      </c>
      <c r="B254" s="22">
        <v>314</v>
      </c>
      <c r="C254" s="22" t="s">
        <v>822</v>
      </c>
      <c r="D254" s="22" t="s">
        <v>821</v>
      </c>
      <c r="E254" s="22" t="s">
        <v>299</v>
      </c>
      <c r="F254" s="22" t="s">
        <v>269</v>
      </c>
      <c r="G254" s="22" t="s">
        <v>929</v>
      </c>
      <c r="H254" s="23" t="s">
        <v>968</v>
      </c>
      <c r="I254" s="36">
        <v>625881</v>
      </c>
      <c r="J254" s="37">
        <v>1.16247582205029</v>
      </c>
      <c r="K254" s="37">
        <v>1.202</v>
      </c>
      <c r="L254" s="38">
        <v>1.034</v>
      </c>
      <c r="M254" s="36">
        <v>584029</v>
      </c>
      <c r="N254" s="37">
        <v>1.1682785299806575</v>
      </c>
      <c r="O254" s="37">
        <v>1.208</v>
      </c>
      <c r="P254" s="38">
        <v>1.034</v>
      </c>
      <c r="Q254" s="22" t="s">
        <v>755</v>
      </c>
      <c r="S254" s="38"/>
      <c r="T254" s="42">
        <f t="shared" si="74"/>
        <v>584029</v>
      </c>
      <c r="U254" s="43">
        <f t="shared" si="73"/>
        <v>1.1682785299806575</v>
      </c>
      <c r="V254" s="43">
        <f t="shared" si="75"/>
        <v>1.208</v>
      </c>
      <c r="W254" s="43">
        <f t="shared" si="76"/>
        <v>1.034</v>
      </c>
      <c r="X254" s="42">
        <f t="shared" si="77"/>
        <v>584029</v>
      </c>
      <c r="Y254" s="43">
        <f t="shared" si="78"/>
        <v>1.1682785299806575</v>
      </c>
      <c r="Z254" s="43">
        <f t="shared" si="79"/>
        <v>1.208</v>
      </c>
      <c r="AA254" s="43">
        <f t="shared" si="80"/>
        <v>1.034</v>
      </c>
      <c r="AB254" s="42">
        <f t="shared" si="81"/>
        <v>584029</v>
      </c>
      <c r="AC254" s="43">
        <f t="shared" si="82"/>
        <v>1.1682785299806575</v>
      </c>
      <c r="AD254" s="43">
        <f t="shared" si="83"/>
        <v>1.208</v>
      </c>
      <c r="AE254" s="43">
        <f t="shared" si="84"/>
        <v>1.034</v>
      </c>
      <c r="AF254" s="42">
        <f t="shared" si="85"/>
        <v>584029</v>
      </c>
      <c r="AG254" s="43">
        <f t="shared" si="86"/>
        <v>1.1682785299806575</v>
      </c>
      <c r="AH254" s="43">
        <f t="shared" si="87"/>
        <v>1.208</v>
      </c>
      <c r="AI254" s="43">
        <f t="shared" si="88"/>
        <v>1.034</v>
      </c>
      <c r="AJ254" s="42">
        <f t="shared" si="89"/>
        <v>0</v>
      </c>
      <c r="AK254" s="43">
        <f t="shared" si="90"/>
        <v>0</v>
      </c>
      <c r="AL254" s="43">
        <f t="shared" si="91"/>
        <v>0</v>
      </c>
      <c r="AM254" s="43">
        <f t="shared" si="92"/>
        <v>0</v>
      </c>
      <c r="AN254" s="42">
        <f t="shared" si="93"/>
        <v>0</v>
      </c>
      <c r="AO254" s="43">
        <f t="shared" si="94"/>
        <v>0</v>
      </c>
      <c r="AP254" s="43">
        <f t="shared" si="95"/>
        <v>0</v>
      </c>
      <c r="AQ254" s="43">
        <f t="shared" si="96"/>
        <v>0</v>
      </c>
    </row>
    <row r="255" spans="1:43" ht="15" customHeight="1" x14ac:dyDescent="0.25">
      <c r="A255" s="22" t="s">
        <v>208</v>
      </c>
      <c r="B255" s="22">
        <v>315</v>
      </c>
      <c r="C255" s="22" t="s">
        <v>855</v>
      </c>
      <c r="D255" s="22" t="s">
        <v>854</v>
      </c>
      <c r="E255" s="22" t="s">
        <v>288</v>
      </c>
      <c r="F255" s="22" t="s">
        <v>269</v>
      </c>
      <c r="G255" s="22" t="s">
        <v>929</v>
      </c>
      <c r="H255" s="23" t="s">
        <v>968</v>
      </c>
      <c r="I255" s="36">
        <v>1208791</v>
      </c>
      <c r="J255" s="37">
        <v>1.0291345329905741</v>
      </c>
      <c r="K255" s="37">
        <v>1.2010000000000001</v>
      </c>
      <c r="L255" s="38">
        <v>1.167</v>
      </c>
      <c r="M255" s="36">
        <v>1126331</v>
      </c>
      <c r="N255" s="37">
        <v>1.0136054421768708</v>
      </c>
      <c r="O255" s="37">
        <v>1.1919999999999999</v>
      </c>
      <c r="P255" s="38">
        <v>1.1759999999999999</v>
      </c>
      <c r="Q255" s="22" t="s">
        <v>758</v>
      </c>
      <c r="S255" s="38"/>
      <c r="T255" s="42">
        <f t="shared" si="74"/>
        <v>1126331</v>
      </c>
      <c r="U255" s="43">
        <f t="shared" ref="U255:U272" si="97">IF(AND($F255=$S$28,$G255=$S$29),IF($S$31=1,$J255,$N255),0)</f>
        <v>1.0136054421768708</v>
      </c>
      <c r="V255" s="43">
        <f t="shared" si="75"/>
        <v>1.1919999999999999</v>
      </c>
      <c r="W255" s="43">
        <f t="shared" si="76"/>
        <v>1.1759999999999999</v>
      </c>
      <c r="X255" s="42">
        <f t="shared" si="77"/>
        <v>1126331</v>
      </c>
      <c r="Y255" s="43">
        <f t="shared" si="78"/>
        <v>1.0136054421768708</v>
      </c>
      <c r="Z255" s="43">
        <f t="shared" si="79"/>
        <v>1.1919999999999999</v>
      </c>
      <c r="AA255" s="43">
        <f t="shared" si="80"/>
        <v>1.1759999999999999</v>
      </c>
      <c r="AB255" s="42">
        <f t="shared" si="81"/>
        <v>1126331</v>
      </c>
      <c r="AC255" s="43">
        <f t="shared" si="82"/>
        <v>1.0136054421768708</v>
      </c>
      <c r="AD255" s="43">
        <f t="shared" si="83"/>
        <v>1.1919999999999999</v>
      </c>
      <c r="AE255" s="43">
        <f t="shared" si="84"/>
        <v>1.1759999999999999</v>
      </c>
      <c r="AF255" s="42">
        <f t="shared" si="85"/>
        <v>1126331</v>
      </c>
      <c r="AG255" s="43">
        <f t="shared" si="86"/>
        <v>1.0136054421768708</v>
      </c>
      <c r="AH255" s="43">
        <f t="shared" si="87"/>
        <v>1.1919999999999999</v>
      </c>
      <c r="AI255" s="43">
        <f t="shared" si="88"/>
        <v>1.1759999999999999</v>
      </c>
      <c r="AJ255" s="42">
        <f t="shared" si="89"/>
        <v>0</v>
      </c>
      <c r="AK255" s="43">
        <f t="shared" si="90"/>
        <v>0</v>
      </c>
      <c r="AL255" s="43">
        <f t="shared" si="91"/>
        <v>0</v>
      </c>
      <c r="AM255" s="43">
        <f t="shared" si="92"/>
        <v>0</v>
      </c>
      <c r="AN255" s="42">
        <f t="shared" si="93"/>
        <v>0</v>
      </c>
      <c r="AO255" s="43">
        <f t="shared" si="94"/>
        <v>0</v>
      </c>
      <c r="AP255" s="43">
        <f t="shared" si="95"/>
        <v>0</v>
      </c>
      <c r="AQ255" s="43">
        <f t="shared" si="96"/>
        <v>0</v>
      </c>
    </row>
    <row r="256" spans="1:43" ht="15" customHeight="1" x14ac:dyDescent="0.25">
      <c r="A256" s="22" t="s">
        <v>221</v>
      </c>
      <c r="B256" s="22">
        <v>316</v>
      </c>
      <c r="C256" s="22" t="s">
        <v>857</v>
      </c>
      <c r="D256" s="22" t="s">
        <v>856</v>
      </c>
      <c r="E256" s="22" t="s">
        <v>804</v>
      </c>
      <c r="F256" s="22" t="s">
        <v>269</v>
      </c>
      <c r="G256" s="22" t="s">
        <v>926</v>
      </c>
      <c r="H256" s="23" t="s">
        <v>968</v>
      </c>
      <c r="I256" s="36">
        <v>337609</v>
      </c>
      <c r="J256" s="37" t="s">
        <v>980</v>
      </c>
      <c r="K256" s="37">
        <v>0</v>
      </c>
      <c r="L256" s="38">
        <v>0</v>
      </c>
      <c r="M256" s="36">
        <v>289207</v>
      </c>
      <c r="N256" s="37" t="s">
        <v>980</v>
      </c>
      <c r="O256" s="37">
        <v>0</v>
      </c>
      <c r="P256" s="38">
        <v>0</v>
      </c>
      <c r="Q256" s="22" t="s">
        <v>899</v>
      </c>
      <c r="S256" s="38"/>
      <c r="T256" s="42">
        <f t="shared" si="74"/>
        <v>0</v>
      </c>
      <c r="U256" s="43">
        <f t="shared" si="97"/>
        <v>0</v>
      </c>
      <c r="V256" s="43">
        <f t="shared" si="75"/>
        <v>0</v>
      </c>
      <c r="W256" s="43">
        <f t="shared" si="76"/>
        <v>0</v>
      </c>
      <c r="X256" s="42">
        <f t="shared" si="77"/>
        <v>289207</v>
      </c>
      <c r="Y256" s="43" t="str">
        <f t="shared" si="78"/>
        <v/>
      </c>
      <c r="Z256" s="43">
        <f t="shared" si="79"/>
        <v>0</v>
      </c>
      <c r="AA256" s="43">
        <f t="shared" si="80"/>
        <v>0</v>
      </c>
      <c r="AB256" s="42">
        <f t="shared" si="81"/>
        <v>0</v>
      </c>
      <c r="AC256" s="43">
        <f t="shared" si="82"/>
        <v>0</v>
      </c>
      <c r="AD256" s="43">
        <f t="shared" si="83"/>
        <v>0</v>
      </c>
      <c r="AE256" s="43">
        <f t="shared" si="84"/>
        <v>0</v>
      </c>
      <c r="AF256" s="42">
        <f t="shared" si="85"/>
        <v>289207</v>
      </c>
      <c r="AG256" s="43" t="str">
        <f t="shared" si="86"/>
        <v/>
      </c>
      <c r="AH256" s="43">
        <f t="shared" si="87"/>
        <v>0</v>
      </c>
      <c r="AI256" s="43">
        <f t="shared" si="88"/>
        <v>0</v>
      </c>
      <c r="AJ256" s="42">
        <f t="shared" si="89"/>
        <v>0</v>
      </c>
      <c r="AK256" s="43">
        <f t="shared" si="90"/>
        <v>0</v>
      </c>
      <c r="AL256" s="43">
        <f t="shared" si="91"/>
        <v>0</v>
      </c>
      <c r="AM256" s="43">
        <f t="shared" si="92"/>
        <v>0</v>
      </c>
      <c r="AN256" s="42">
        <f t="shared" si="93"/>
        <v>0</v>
      </c>
      <c r="AO256" s="43">
        <f t="shared" si="94"/>
        <v>0</v>
      </c>
      <c r="AP256" s="43">
        <f t="shared" si="95"/>
        <v>0</v>
      </c>
      <c r="AQ256" s="43">
        <f t="shared" si="96"/>
        <v>0</v>
      </c>
    </row>
    <row r="257" spans="1:43" ht="15" customHeight="1" x14ac:dyDescent="0.25">
      <c r="A257" s="22" t="s">
        <v>78</v>
      </c>
      <c r="B257" s="22">
        <v>318</v>
      </c>
      <c r="C257" s="22" t="s">
        <v>883</v>
      </c>
      <c r="D257" s="22" t="s">
        <v>882</v>
      </c>
      <c r="E257" s="22" t="s">
        <v>306</v>
      </c>
      <c r="F257" s="22" t="s">
        <v>269</v>
      </c>
      <c r="G257" s="22" t="s">
        <v>926</v>
      </c>
      <c r="H257" s="23" t="s">
        <v>968</v>
      </c>
      <c r="I257" s="36">
        <v>1187556</v>
      </c>
      <c r="J257" s="37">
        <v>0.91963545981772998</v>
      </c>
      <c r="K257" s="37">
        <v>1.1100000000000001</v>
      </c>
      <c r="L257" s="38">
        <v>1.2070000000000001</v>
      </c>
      <c r="M257" s="36">
        <v>1148657</v>
      </c>
      <c r="N257" s="37">
        <v>0.88282504012841101</v>
      </c>
      <c r="O257" s="37">
        <v>1.1000000000000001</v>
      </c>
      <c r="P257" s="38">
        <v>1.246</v>
      </c>
      <c r="Q257" s="22" t="s">
        <v>901</v>
      </c>
      <c r="S257" s="38"/>
      <c r="T257" s="42">
        <f t="shared" si="74"/>
        <v>0</v>
      </c>
      <c r="U257" s="43">
        <f t="shared" si="97"/>
        <v>0</v>
      </c>
      <c r="V257" s="43">
        <f t="shared" si="75"/>
        <v>0</v>
      </c>
      <c r="W257" s="43">
        <f t="shared" si="76"/>
        <v>0</v>
      </c>
      <c r="X257" s="42">
        <f t="shared" si="77"/>
        <v>1148657</v>
      </c>
      <c r="Y257" s="43">
        <f t="shared" si="78"/>
        <v>0.88282504012841101</v>
      </c>
      <c r="Z257" s="43">
        <f t="shared" si="79"/>
        <v>1.1000000000000001</v>
      </c>
      <c r="AA257" s="43">
        <f t="shared" si="80"/>
        <v>1.246</v>
      </c>
      <c r="AB257" s="42">
        <f t="shared" si="81"/>
        <v>0</v>
      </c>
      <c r="AC257" s="43">
        <f t="shared" si="82"/>
        <v>0</v>
      </c>
      <c r="AD257" s="43">
        <f t="shared" si="83"/>
        <v>0</v>
      </c>
      <c r="AE257" s="43">
        <f t="shared" si="84"/>
        <v>0</v>
      </c>
      <c r="AF257" s="42">
        <f t="shared" si="85"/>
        <v>0</v>
      </c>
      <c r="AG257" s="43">
        <f t="shared" si="86"/>
        <v>0</v>
      </c>
      <c r="AH257" s="43">
        <f t="shared" si="87"/>
        <v>0</v>
      </c>
      <c r="AI257" s="43">
        <f t="shared" si="88"/>
        <v>0</v>
      </c>
      <c r="AJ257" s="42">
        <f t="shared" si="89"/>
        <v>0</v>
      </c>
      <c r="AK257" s="43">
        <f t="shared" si="90"/>
        <v>0</v>
      </c>
      <c r="AL257" s="43">
        <f t="shared" si="91"/>
        <v>0</v>
      </c>
      <c r="AM257" s="43">
        <f t="shared" si="92"/>
        <v>0</v>
      </c>
      <c r="AN257" s="42">
        <f t="shared" si="93"/>
        <v>1148657</v>
      </c>
      <c r="AO257" s="43">
        <f t="shared" si="94"/>
        <v>0.88282504012841101</v>
      </c>
      <c r="AP257" s="43">
        <f t="shared" si="95"/>
        <v>1.1000000000000001</v>
      </c>
      <c r="AQ257" s="43">
        <f t="shared" si="96"/>
        <v>1.246</v>
      </c>
    </row>
    <row r="258" spans="1:43" ht="15" customHeight="1" x14ac:dyDescent="0.25">
      <c r="A258" s="22" t="s">
        <v>177</v>
      </c>
      <c r="B258" s="22">
        <v>320</v>
      </c>
      <c r="C258" s="22" t="s">
        <v>859</v>
      </c>
      <c r="D258" s="22" t="s">
        <v>858</v>
      </c>
      <c r="E258" s="22" t="s">
        <v>373</v>
      </c>
      <c r="F258" s="22" t="s">
        <v>942</v>
      </c>
      <c r="G258" s="22" t="s">
        <v>926</v>
      </c>
      <c r="H258" s="23" t="s">
        <v>969</v>
      </c>
      <c r="I258" s="36">
        <v>8257126</v>
      </c>
      <c r="J258" s="37">
        <v>0.88480392156862742</v>
      </c>
      <c r="K258" s="37">
        <v>1.083</v>
      </c>
      <c r="L258" s="38">
        <v>1.224</v>
      </c>
      <c r="M258" s="36">
        <v>7728402</v>
      </c>
      <c r="N258" s="37">
        <v>0.86250999200639489</v>
      </c>
      <c r="O258" s="37">
        <v>1.079</v>
      </c>
      <c r="P258" s="38">
        <v>1.2509999999999999</v>
      </c>
      <c r="Q258" s="22" t="s">
        <v>760</v>
      </c>
      <c r="S258" s="38"/>
      <c r="T258" s="42">
        <f t="shared" si="74"/>
        <v>0</v>
      </c>
      <c r="U258" s="43">
        <f t="shared" si="97"/>
        <v>0</v>
      </c>
      <c r="V258" s="43">
        <f t="shared" si="75"/>
        <v>0</v>
      </c>
      <c r="W258" s="43">
        <f t="shared" si="76"/>
        <v>0</v>
      </c>
      <c r="X258" s="42">
        <f t="shared" si="77"/>
        <v>0</v>
      </c>
      <c r="Y258" s="43">
        <f t="shared" si="78"/>
        <v>0</v>
      </c>
      <c r="Z258" s="43">
        <f t="shared" si="79"/>
        <v>0</v>
      </c>
      <c r="AA258" s="43">
        <f t="shared" si="80"/>
        <v>0</v>
      </c>
      <c r="AB258" s="42">
        <f t="shared" si="81"/>
        <v>0</v>
      </c>
      <c r="AC258" s="43">
        <f t="shared" si="82"/>
        <v>0</v>
      </c>
      <c r="AD258" s="43">
        <f t="shared" si="83"/>
        <v>0</v>
      </c>
      <c r="AE258" s="43">
        <f t="shared" si="84"/>
        <v>0</v>
      </c>
      <c r="AF258" s="42">
        <f t="shared" si="85"/>
        <v>0</v>
      </c>
      <c r="AG258" s="43">
        <f t="shared" si="86"/>
        <v>0</v>
      </c>
      <c r="AH258" s="43">
        <f t="shared" si="87"/>
        <v>0</v>
      </c>
      <c r="AI258" s="43">
        <f t="shared" si="88"/>
        <v>0</v>
      </c>
      <c r="AJ258" s="42">
        <f t="shared" si="89"/>
        <v>0</v>
      </c>
      <c r="AK258" s="43">
        <f t="shared" si="90"/>
        <v>0</v>
      </c>
      <c r="AL258" s="43">
        <f t="shared" si="91"/>
        <v>0</v>
      </c>
      <c r="AM258" s="43">
        <f t="shared" si="92"/>
        <v>0</v>
      </c>
      <c r="AN258" s="42">
        <f t="shared" si="93"/>
        <v>0</v>
      </c>
      <c r="AO258" s="43">
        <f t="shared" si="94"/>
        <v>0</v>
      </c>
      <c r="AP258" s="43">
        <f t="shared" si="95"/>
        <v>0</v>
      </c>
      <c r="AQ258" s="43">
        <f t="shared" si="96"/>
        <v>0</v>
      </c>
    </row>
    <row r="259" spans="1:43" ht="15" customHeight="1" x14ac:dyDescent="0.25">
      <c r="A259" s="22" t="s">
        <v>971</v>
      </c>
      <c r="B259" s="22">
        <v>321</v>
      </c>
      <c r="C259" s="22" t="s">
        <v>861</v>
      </c>
      <c r="D259" s="22" t="s">
        <v>860</v>
      </c>
      <c r="E259" s="22" t="s">
        <v>862</v>
      </c>
      <c r="F259" s="22" t="s">
        <v>269</v>
      </c>
      <c r="G259" s="22" t="s">
        <v>929</v>
      </c>
      <c r="H259" s="23" t="s">
        <v>968</v>
      </c>
      <c r="I259" s="36">
        <v>6937</v>
      </c>
      <c r="J259" s="37" t="s">
        <v>980</v>
      </c>
      <c r="K259" s="37">
        <v>0</v>
      </c>
      <c r="L259" s="38">
        <v>0</v>
      </c>
      <c r="M259" s="36"/>
      <c r="N259" s="37"/>
      <c r="O259" s="37"/>
      <c r="P259" s="38"/>
      <c r="Q259" s="22" t="s">
        <v>342</v>
      </c>
      <c r="S259" s="38"/>
      <c r="T259" s="42">
        <f t="shared" si="74"/>
        <v>0</v>
      </c>
      <c r="U259" s="43">
        <f t="shared" si="97"/>
        <v>0</v>
      </c>
      <c r="V259" s="43">
        <f t="shared" si="75"/>
        <v>0</v>
      </c>
      <c r="W259" s="43">
        <f t="shared" si="76"/>
        <v>0</v>
      </c>
      <c r="X259" s="42">
        <f t="shared" si="77"/>
        <v>0</v>
      </c>
      <c r="Y259" s="43">
        <f t="shared" si="78"/>
        <v>0</v>
      </c>
      <c r="Z259" s="43">
        <f t="shared" si="79"/>
        <v>0</v>
      </c>
      <c r="AA259" s="43">
        <f t="shared" si="80"/>
        <v>0</v>
      </c>
      <c r="AB259" s="42">
        <f t="shared" si="81"/>
        <v>0</v>
      </c>
      <c r="AC259" s="43">
        <f t="shared" si="82"/>
        <v>0</v>
      </c>
      <c r="AD259" s="43">
        <f t="shared" si="83"/>
        <v>0</v>
      </c>
      <c r="AE259" s="43">
        <f t="shared" si="84"/>
        <v>0</v>
      </c>
      <c r="AF259" s="42">
        <f t="shared" si="85"/>
        <v>0</v>
      </c>
      <c r="AG259" s="43">
        <f t="shared" si="86"/>
        <v>0</v>
      </c>
      <c r="AH259" s="43">
        <f t="shared" si="87"/>
        <v>0</v>
      </c>
      <c r="AI259" s="43">
        <f t="shared" si="88"/>
        <v>0</v>
      </c>
      <c r="AJ259" s="42">
        <f t="shared" si="89"/>
        <v>0</v>
      </c>
      <c r="AK259" s="43">
        <f t="shared" si="90"/>
        <v>0</v>
      </c>
      <c r="AL259" s="43">
        <f t="shared" si="91"/>
        <v>0</v>
      </c>
      <c r="AM259" s="43">
        <f t="shared" si="92"/>
        <v>0</v>
      </c>
      <c r="AN259" s="42">
        <f t="shared" si="93"/>
        <v>0</v>
      </c>
      <c r="AO259" s="43">
        <f t="shared" si="94"/>
        <v>0</v>
      </c>
      <c r="AP259" s="43">
        <f t="shared" si="95"/>
        <v>0</v>
      </c>
      <c r="AQ259" s="43">
        <f t="shared" si="96"/>
        <v>0</v>
      </c>
    </row>
    <row r="260" spans="1:43" ht="15" customHeight="1" x14ac:dyDescent="0.25">
      <c r="A260" s="22" t="s">
        <v>972</v>
      </c>
      <c r="B260" s="22">
        <v>322</v>
      </c>
      <c r="C260" s="22" t="s">
        <v>864</v>
      </c>
      <c r="D260" s="22" t="s">
        <v>863</v>
      </c>
      <c r="E260" s="22" t="s">
        <v>865</v>
      </c>
      <c r="F260" s="22" t="s">
        <v>269</v>
      </c>
      <c r="G260" s="22" t="s">
        <v>929</v>
      </c>
      <c r="H260" s="23" t="s">
        <v>968</v>
      </c>
      <c r="I260" s="36">
        <v>58482</v>
      </c>
      <c r="J260" s="37">
        <v>1.0481132075471697</v>
      </c>
      <c r="K260" s="37">
        <v>1.111</v>
      </c>
      <c r="L260" s="38">
        <v>1.06</v>
      </c>
      <c r="M260" s="36"/>
      <c r="N260" s="37"/>
      <c r="O260" s="37"/>
      <c r="P260" s="38"/>
      <c r="Q260" s="28" t="s">
        <v>376</v>
      </c>
      <c r="S260" s="38"/>
      <c r="T260" s="42">
        <f t="shared" si="74"/>
        <v>0</v>
      </c>
      <c r="U260" s="43">
        <f t="shared" si="97"/>
        <v>0</v>
      </c>
      <c r="V260" s="43">
        <f t="shared" si="75"/>
        <v>0</v>
      </c>
      <c r="W260" s="43">
        <f t="shared" si="76"/>
        <v>0</v>
      </c>
      <c r="X260" s="42">
        <f t="shared" si="77"/>
        <v>0</v>
      </c>
      <c r="Y260" s="43">
        <f t="shared" si="78"/>
        <v>0</v>
      </c>
      <c r="Z260" s="43">
        <f t="shared" si="79"/>
        <v>0</v>
      </c>
      <c r="AA260" s="43">
        <f t="shared" si="80"/>
        <v>0</v>
      </c>
      <c r="AB260" s="42">
        <f t="shared" si="81"/>
        <v>0</v>
      </c>
      <c r="AC260" s="43">
        <f t="shared" si="82"/>
        <v>0</v>
      </c>
      <c r="AD260" s="43">
        <f t="shared" si="83"/>
        <v>0</v>
      </c>
      <c r="AE260" s="43">
        <f t="shared" si="84"/>
        <v>0</v>
      </c>
      <c r="AF260" s="42">
        <f t="shared" si="85"/>
        <v>0</v>
      </c>
      <c r="AG260" s="43">
        <f t="shared" si="86"/>
        <v>0</v>
      </c>
      <c r="AH260" s="43">
        <f t="shared" si="87"/>
        <v>0</v>
      </c>
      <c r="AI260" s="43">
        <f t="shared" si="88"/>
        <v>0</v>
      </c>
      <c r="AJ260" s="42">
        <f t="shared" si="89"/>
        <v>0</v>
      </c>
      <c r="AK260" s="43">
        <f t="shared" si="90"/>
        <v>0</v>
      </c>
      <c r="AL260" s="43">
        <f t="shared" si="91"/>
        <v>0</v>
      </c>
      <c r="AM260" s="43">
        <f t="shared" si="92"/>
        <v>0</v>
      </c>
      <c r="AN260" s="42">
        <f t="shared" si="93"/>
        <v>0</v>
      </c>
      <c r="AO260" s="43">
        <f t="shared" si="94"/>
        <v>0</v>
      </c>
      <c r="AP260" s="43">
        <f t="shared" si="95"/>
        <v>0</v>
      </c>
      <c r="AQ260" s="43">
        <f t="shared" si="96"/>
        <v>0</v>
      </c>
    </row>
    <row r="261" spans="1:43" ht="15" customHeight="1" x14ac:dyDescent="0.25">
      <c r="A261" s="22" t="s">
        <v>75</v>
      </c>
      <c r="B261" s="22">
        <v>200</v>
      </c>
      <c r="C261" s="22" t="s">
        <v>913</v>
      </c>
      <c r="D261" s="22" t="s">
        <v>912</v>
      </c>
      <c r="E261" s="22" t="s">
        <v>914</v>
      </c>
      <c r="F261" s="22" t="s">
        <v>269</v>
      </c>
      <c r="G261" s="22" t="s">
        <v>932</v>
      </c>
      <c r="H261" s="23" t="s">
        <v>968</v>
      </c>
      <c r="I261" s="36">
        <v>244920</v>
      </c>
      <c r="J261" s="37">
        <v>0.98131672597864761</v>
      </c>
      <c r="K261" s="37">
        <v>1.103</v>
      </c>
      <c r="L261" s="38">
        <v>1.1240000000000001</v>
      </c>
      <c r="M261" s="36">
        <v>221105</v>
      </c>
      <c r="N261" s="37">
        <v>0.96640141467727669</v>
      </c>
      <c r="O261" s="37">
        <v>1.093</v>
      </c>
      <c r="P261" s="38">
        <v>1.131</v>
      </c>
      <c r="Q261" s="22" t="s">
        <v>419</v>
      </c>
      <c r="S261" s="38"/>
      <c r="T261" s="42">
        <f t="shared" ref="T261:T272" si="98">IF(AND($F261=$S$28,$G261=$S$29),IF($S$31=1,$I261,$M261),0)</f>
        <v>0</v>
      </c>
      <c r="U261" s="43">
        <f t="shared" si="97"/>
        <v>0</v>
      </c>
      <c r="V261" s="43">
        <f t="shared" ref="V261:V272" si="99">IF(AND($F261=$S$28,$G261=$S$29),IF($S$31=1,$K261,$O261),0)</f>
        <v>0</v>
      </c>
      <c r="W261" s="43">
        <f t="shared" ref="W261:W272" si="100">IF(AND($F261=$S$28,$G261=$S$29),IF($S$31=1,$L261,$P261),0)</f>
        <v>0</v>
      </c>
      <c r="X261" s="42">
        <f t="shared" ref="X261:X272" si="101">IF(AND(OR($F261=$S$38,$S$38="Alle"),OR($G261=$S$39,$S$39="Alle")),IF($S$31=1,$I261,$M261),0)</f>
        <v>221105</v>
      </c>
      <c r="Y261" s="43">
        <f t="shared" ref="Y261:Y272" si="102">IF(AND(OR($F261=$S$38,$S$38="Alle"),OR($G261=$S$39,$S$39="Alle")),IF($S$31=1,$J261,$N261),0)</f>
        <v>0.96640141467727669</v>
      </c>
      <c r="Z261" s="43">
        <f t="shared" ref="Z261:Z272" si="103">IF(AND(OR($F261=$S$38,$S$38="Alle"),OR($G261=$S$39,$S$39="Alle")),IF($S$31=1,$K261,$O261),0)</f>
        <v>1.093</v>
      </c>
      <c r="AA261" s="43">
        <f t="shared" ref="AA261:AA272" si="104">IF(AND(OR($F261=$S$38,$S$38="Alle"),OR($G261=$S$39,$S$39="Alle")),IF($S$31=1,$L261,$P261),0)</f>
        <v>1.131</v>
      </c>
      <c r="AB261" s="42">
        <f t="shared" ref="AB261:AB272" si="105">IF($U261&gt;=100%,T261,0)</f>
        <v>0</v>
      </c>
      <c r="AC261" s="43">
        <f t="shared" ref="AC261:AC272" si="106">IF($U261&gt;=100%,U261,0)</f>
        <v>0</v>
      </c>
      <c r="AD261" s="43">
        <f t="shared" ref="AD261:AD272" si="107">IF($U261&gt;=100%,V261,0)</f>
        <v>0</v>
      </c>
      <c r="AE261" s="43">
        <f t="shared" ref="AE261:AE272" si="108">IF($U261&gt;=100%,W261,0)</f>
        <v>0</v>
      </c>
      <c r="AF261" s="42">
        <f t="shared" ref="AF261:AF272" si="109">IF($Y261&gt;=100%,X261,0)</f>
        <v>0</v>
      </c>
      <c r="AG261" s="43">
        <f t="shared" ref="AG261:AG272" si="110">IF($Y261&gt;=100%,Y261,0)</f>
        <v>0</v>
      </c>
      <c r="AH261" s="43">
        <f t="shared" ref="AH261:AH272" si="111">IF($Y261&gt;=100%,Z261,0)</f>
        <v>0</v>
      </c>
      <c r="AI261" s="43">
        <f t="shared" ref="AI261:AI272" si="112">IF($Y261&gt;=100%,AA261,0)</f>
        <v>0</v>
      </c>
      <c r="AJ261" s="42">
        <f t="shared" ref="AJ261:AJ272" si="113">IF($U261&gt;=100%,0,T261)</f>
        <v>0</v>
      </c>
      <c r="AK261" s="43">
        <f t="shared" ref="AK261:AK272" si="114">IF($U261&gt;=100%,0,U261)</f>
        <v>0</v>
      </c>
      <c r="AL261" s="43">
        <f t="shared" ref="AL261:AL272" si="115">IF($U261&gt;=100%,0,V261)</f>
        <v>0</v>
      </c>
      <c r="AM261" s="43">
        <f t="shared" ref="AM261:AM272" si="116">IF($U261&gt;=100%,0,W261)</f>
        <v>0</v>
      </c>
      <c r="AN261" s="42">
        <f t="shared" ref="AN261:AN272" si="117">IF($Y261&gt;=100%,0,X261)</f>
        <v>221105</v>
      </c>
      <c r="AO261" s="43">
        <f t="shared" ref="AO261:AO272" si="118">IF($Y261&gt;=100%,0,Y261)</f>
        <v>0.96640141467727669</v>
      </c>
      <c r="AP261" s="43">
        <f t="shared" ref="AP261:AP272" si="119">IF($Y261&gt;=100%,0,Z261)</f>
        <v>1.093</v>
      </c>
      <c r="AQ261" s="43">
        <f t="shared" ref="AQ261:AQ272" si="120">IF($Y261&gt;=100%,0,AA261)</f>
        <v>1.131</v>
      </c>
    </row>
    <row r="262" spans="1:43" ht="15" customHeight="1" x14ac:dyDescent="0.25">
      <c r="A262" s="22" t="s">
        <v>140</v>
      </c>
      <c r="B262" s="22">
        <v>323</v>
      </c>
      <c r="C262" s="22" t="s">
        <v>867</v>
      </c>
      <c r="D262" s="22" t="s">
        <v>866</v>
      </c>
      <c r="E262" s="22" t="s">
        <v>485</v>
      </c>
      <c r="F262" s="22" t="s">
        <v>269</v>
      </c>
      <c r="G262" s="22" t="s">
        <v>926</v>
      </c>
      <c r="H262" s="23" t="s">
        <v>968</v>
      </c>
      <c r="I262" s="36">
        <v>131610</v>
      </c>
      <c r="J262" s="37">
        <v>0.9296610169491526</v>
      </c>
      <c r="K262" s="37">
        <v>1.097</v>
      </c>
      <c r="L262" s="38">
        <v>1.18</v>
      </c>
      <c r="M262" s="36">
        <v>115044</v>
      </c>
      <c r="N262" s="37">
        <v>0.92820512820512835</v>
      </c>
      <c r="O262" s="37">
        <v>1.0860000000000001</v>
      </c>
      <c r="P262" s="38">
        <v>1.17</v>
      </c>
      <c r="Q262" s="22" t="s">
        <v>430</v>
      </c>
      <c r="S262" s="38"/>
      <c r="T262" s="42">
        <f t="shared" si="98"/>
        <v>0</v>
      </c>
      <c r="U262" s="43">
        <f t="shared" si="97"/>
        <v>0</v>
      </c>
      <c r="V262" s="43">
        <f t="shared" si="99"/>
        <v>0</v>
      </c>
      <c r="W262" s="43">
        <f t="shared" si="100"/>
        <v>0</v>
      </c>
      <c r="X262" s="42">
        <f t="shared" si="101"/>
        <v>115044</v>
      </c>
      <c r="Y262" s="43">
        <f t="shared" si="102"/>
        <v>0.92820512820512835</v>
      </c>
      <c r="Z262" s="43">
        <f t="shared" si="103"/>
        <v>1.0860000000000001</v>
      </c>
      <c r="AA262" s="43">
        <f t="shared" si="104"/>
        <v>1.17</v>
      </c>
      <c r="AB262" s="42">
        <f t="shared" si="105"/>
        <v>0</v>
      </c>
      <c r="AC262" s="43">
        <f t="shared" si="106"/>
        <v>0</v>
      </c>
      <c r="AD262" s="43">
        <f t="shared" si="107"/>
        <v>0</v>
      </c>
      <c r="AE262" s="43">
        <f t="shared" si="108"/>
        <v>0</v>
      </c>
      <c r="AF262" s="42">
        <f t="shared" si="109"/>
        <v>0</v>
      </c>
      <c r="AG262" s="43">
        <f t="shared" si="110"/>
        <v>0</v>
      </c>
      <c r="AH262" s="43">
        <f t="shared" si="111"/>
        <v>0</v>
      </c>
      <c r="AI262" s="43">
        <f t="shared" si="112"/>
        <v>0</v>
      </c>
      <c r="AJ262" s="42">
        <f t="shared" si="113"/>
        <v>0</v>
      </c>
      <c r="AK262" s="43">
        <f t="shared" si="114"/>
        <v>0</v>
      </c>
      <c r="AL262" s="43">
        <f t="shared" si="115"/>
        <v>0</v>
      </c>
      <c r="AM262" s="43">
        <f t="shared" si="116"/>
        <v>0</v>
      </c>
      <c r="AN262" s="42">
        <f t="shared" si="117"/>
        <v>115044</v>
      </c>
      <c r="AO262" s="43">
        <f t="shared" si="118"/>
        <v>0.92820512820512835</v>
      </c>
      <c r="AP262" s="43">
        <f t="shared" si="119"/>
        <v>1.0860000000000001</v>
      </c>
      <c r="AQ262" s="43">
        <f t="shared" si="120"/>
        <v>1.17</v>
      </c>
    </row>
    <row r="263" spans="1:43" ht="15" customHeight="1" x14ac:dyDescent="0.25">
      <c r="A263" s="22" t="s">
        <v>169</v>
      </c>
      <c r="B263" s="22">
        <v>324</v>
      </c>
      <c r="C263" s="22" t="s">
        <v>869</v>
      </c>
      <c r="D263" s="22" t="s">
        <v>868</v>
      </c>
      <c r="E263" s="22" t="s">
        <v>485</v>
      </c>
      <c r="F263" s="22" t="s">
        <v>269</v>
      </c>
      <c r="G263" s="22" t="s">
        <v>931</v>
      </c>
      <c r="H263" s="23" t="s">
        <v>968</v>
      </c>
      <c r="I263" s="36">
        <v>1128699</v>
      </c>
      <c r="J263" s="37">
        <v>0.94655172413793121</v>
      </c>
      <c r="K263" s="37">
        <v>1.0980000000000001</v>
      </c>
      <c r="L263" s="38">
        <v>1.1599999999999999</v>
      </c>
      <c r="M263" s="36">
        <v>1016888</v>
      </c>
      <c r="N263" s="37">
        <v>0.9456427955133736</v>
      </c>
      <c r="O263" s="37">
        <v>1.0960000000000001</v>
      </c>
      <c r="P263" s="38">
        <v>1.159</v>
      </c>
      <c r="Q263" s="22" t="s">
        <v>443</v>
      </c>
      <c r="S263" s="38"/>
      <c r="T263" s="42">
        <f t="shared" si="98"/>
        <v>0</v>
      </c>
      <c r="U263" s="43">
        <f t="shared" si="97"/>
        <v>0</v>
      </c>
      <c r="V263" s="43">
        <f t="shared" si="99"/>
        <v>0</v>
      </c>
      <c r="W263" s="43">
        <f t="shared" si="100"/>
        <v>0</v>
      </c>
      <c r="X263" s="42">
        <f t="shared" si="101"/>
        <v>1016888</v>
      </c>
      <c r="Y263" s="43">
        <f t="shared" si="102"/>
        <v>0.9456427955133736</v>
      </c>
      <c r="Z263" s="43">
        <f t="shared" si="103"/>
        <v>1.0960000000000001</v>
      </c>
      <c r="AA263" s="43">
        <f t="shared" si="104"/>
        <v>1.159</v>
      </c>
      <c r="AB263" s="42">
        <f t="shared" si="105"/>
        <v>0</v>
      </c>
      <c r="AC263" s="43">
        <f t="shared" si="106"/>
        <v>0</v>
      </c>
      <c r="AD263" s="43">
        <f t="shared" si="107"/>
        <v>0</v>
      </c>
      <c r="AE263" s="43">
        <f t="shared" si="108"/>
        <v>0</v>
      </c>
      <c r="AF263" s="42">
        <f t="shared" si="109"/>
        <v>0</v>
      </c>
      <c r="AG263" s="43">
        <f t="shared" si="110"/>
        <v>0</v>
      </c>
      <c r="AH263" s="43">
        <f t="shared" si="111"/>
        <v>0</v>
      </c>
      <c r="AI263" s="43">
        <f t="shared" si="112"/>
        <v>0</v>
      </c>
      <c r="AJ263" s="42">
        <f t="shared" si="113"/>
        <v>0</v>
      </c>
      <c r="AK263" s="43">
        <f t="shared" si="114"/>
        <v>0</v>
      </c>
      <c r="AL263" s="43">
        <f t="shared" si="115"/>
        <v>0</v>
      </c>
      <c r="AM263" s="43">
        <f t="shared" si="116"/>
        <v>0</v>
      </c>
      <c r="AN263" s="42">
        <f t="shared" si="117"/>
        <v>1016888</v>
      </c>
      <c r="AO263" s="43">
        <f t="shared" si="118"/>
        <v>0.9456427955133736</v>
      </c>
      <c r="AP263" s="43">
        <f t="shared" si="119"/>
        <v>1.0960000000000001</v>
      </c>
      <c r="AQ263" s="43">
        <f t="shared" si="120"/>
        <v>1.159</v>
      </c>
    </row>
    <row r="264" spans="1:43" ht="15" customHeight="1" x14ac:dyDescent="0.25">
      <c r="A264" s="22" t="s">
        <v>119</v>
      </c>
      <c r="B264" s="22">
        <v>325</v>
      </c>
      <c r="C264" s="22" t="s">
        <v>871</v>
      </c>
      <c r="D264" s="22" t="s">
        <v>870</v>
      </c>
      <c r="E264" s="22" t="s">
        <v>358</v>
      </c>
      <c r="F264" s="22" t="s">
        <v>942</v>
      </c>
      <c r="G264" s="22" t="s">
        <v>926</v>
      </c>
      <c r="H264" s="23" t="s">
        <v>969</v>
      </c>
      <c r="I264" s="36">
        <v>3340422</v>
      </c>
      <c r="J264" s="37">
        <v>0.94568965517241388</v>
      </c>
      <c r="K264" s="37">
        <v>1.097</v>
      </c>
      <c r="L264" s="38">
        <v>1.1599999999999999</v>
      </c>
      <c r="M264" s="36">
        <v>2901422</v>
      </c>
      <c r="N264" s="37">
        <v>0.92216582064297814</v>
      </c>
      <c r="O264" s="37">
        <v>1.0900000000000001</v>
      </c>
      <c r="P264" s="38">
        <v>1.1819999999999999</v>
      </c>
      <c r="Q264" s="22" t="s">
        <v>447</v>
      </c>
      <c r="S264" s="38"/>
      <c r="T264" s="42">
        <f t="shared" si="98"/>
        <v>0</v>
      </c>
      <c r="U264" s="43">
        <f t="shared" si="97"/>
        <v>0</v>
      </c>
      <c r="V264" s="43">
        <f t="shared" si="99"/>
        <v>0</v>
      </c>
      <c r="W264" s="43">
        <f t="shared" si="100"/>
        <v>0</v>
      </c>
      <c r="X264" s="42">
        <f t="shared" si="101"/>
        <v>0</v>
      </c>
      <c r="Y264" s="43">
        <f t="shared" si="102"/>
        <v>0</v>
      </c>
      <c r="Z264" s="43">
        <f t="shared" si="103"/>
        <v>0</v>
      </c>
      <c r="AA264" s="43">
        <f t="shared" si="104"/>
        <v>0</v>
      </c>
      <c r="AB264" s="42">
        <f t="shared" si="105"/>
        <v>0</v>
      </c>
      <c r="AC264" s="43">
        <f t="shared" si="106"/>
        <v>0</v>
      </c>
      <c r="AD264" s="43">
        <f t="shared" si="107"/>
        <v>0</v>
      </c>
      <c r="AE264" s="43">
        <f t="shared" si="108"/>
        <v>0</v>
      </c>
      <c r="AF264" s="42">
        <f t="shared" si="109"/>
        <v>0</v>
      </c>
      <c r="AG264" s="43">
        <f t="shared" si="110"/>
        <v>0</v>
      </c>
      <c r="AH264" s="43">
        <f t="shared" si="111"/>
        <v>0</v>
      </c>
      <c r="AI264" s="43">
        <f t="shared" si="112"/>
        <v>0</v>
      </c>
      <c r="AJ264" s="42">
        <f t="shared" si="113"/>
        <v>0</v>
      </c>
      <c r="AK264" s="43">
        <f t="shared" si="114"/>
        <v>0</v>
      </c>
      <c r="AL264" s="43">
        <f t="shared" si="115"/>
        <v>0</v>
      </c>
      <c r="AM264" s="43">
        <f t="shared" si="116"/>
        <v>0</v>
      </c>
      <c r="AN264" s="42">
        <f t="shared" si="117"/>
        <v>0</v>
      </c>
      <c r="AO264" s="43">
        <f t="shared" si="118"/>
        <v>0</v>
      </c>
      <c r="AP264" s="43">
        <f t="shared" si="119"/>
        <v>0</v>
      </c>
      <c r="AQ264" s="43">
        <f t="shared" si="120"/>
        <v>0</v>
      </c>
    </row>
    <row r="265" spans="1:43" ht="15" customHeight="1" x14ac:dyDescent="0.25">
      <c r="A265" s="22" t="s">
        <v>88</v>
      </c>
      <c r="B265" s="22">
        <v>326</v>
      </c>
      <c r="C265" s="22" t="s">
        <v>835</v>
      </c>
      <c r="D265" s="22" t="s">
        <v>834</v>
      </c>
      <c r="E265" s="22" t="s">
        <v>836</v>
      </c>
      <c r="F265" s="22" t="s">
        <v>942</v>
      </c>
      <c r="G265" s="22" t="s">
        <v>932</v>
      </c>
      <c r="H265" s="23" t="s">
        <v>969</v>
      </c>
      <c r="I265" s="36">
        <v>11613316</v>
      </c>
      <c r="J265" s="37">
        <v>0.91185897435897423</v>
      </c>
      <c r="K265" s="37">
        <v>1.1379999999999999</v>
      </c>
      <c r="L265" s="38">
        <v>1.248</v>
      </c>
      <c r="M265" s="36">
        <v>10727224</v>
      </c>
      <c r="N265" s="37">
        <v>0.8949880668257757</v>
      </c>
      <c r="O265" s="37">
        <v>1.125</v>
      </c>
      <c r="P265" s="38">
        <v>1.2569999999999999</v>
      </c>
      <c r="Q265" s="22" t="s">
        <v>468</v>
      </c>
      <c r="S265" s="38"/>
      <c r="T265" s="42">
        <f t="shared" si="98"/>
        <v>0</v>
      </c>
      <c r="U265" s="43">
        <f t="shared" si="97"/>
        <v>0</v>
      </c>
      <c r="V265" s="43">
        <f t="shared" si="99"/>
        <v>0</v>
      </c>
      <c r="W265" s="43">
        <f t="shared" si="100"/>
        <v>0</v>
      </c>
      <c r="X265" s="42">
        <f t="shared" si="101"/>
        <v>0</v>
      </c>
      <c r="Y265" s="43">
        <f t="shared" si="102"/>
        <v>0</v>
      </c>
      <c r="Z265" s="43">
        <f t="shared" si="103"/>
        <v>0</v>
      </c>
      <c r="AA265" s="43">
        <f t="shared" si="104"/>
        <v>0</v>
      </c>
      <c r="AB265" s="42">
        <f t="shared" si="105"/>
        <v>0</v>
      </c>
      <c r="AC265" s="43">
        <f t="shared" si="106"/>
        <v>0</v>
      </c>
      <c r="AD265" s="43">
        <f t="shared" si="107"/>
        <v>0</v>
      </c>
      <c r="AE265" s="43">
        <f t="shared" si="108"/>
        <v>0</v>
      </c>
      <c r="AF265" s="42">
        <f t="shared" si="109"/>
        <v>0</v>
      </c>
      <c r="AG265" s="43">
        <f t="shared" si="110"/>
        <v>0</v>
      </c>
      <c r="AH265" s="43">
        <f t="shared" si="111"/>
        <v>0</v>
      </c>
      <c r="AI265" s="43">
        <f t="shared" si="112"/>
        <v>0</v>
      </c>
      <c r="AJ265" s="42">
        <f t="shared" si="113"/>
        <v>0</v>
      </c>
      <c r="AK265" s="43">
        <f t="shared" si="114"/>
        <v>0</v>
      </c>
      <c r="AL265" s="43">
        <f t="shared" si="115"/>
        <v>0</v>
      </c>
      <c r="AM265" s="43">
        <f t="shared" si="116"/>
        <v>0</v>
      </c>
      <c r="AN265" s="42">
        <f t="shared" si="117"/>
        <v>0</v>
      </c>
      <c r="AO265" s="43">
        <f t="shared" si="118"/>
        <v>0</v>
      </c>
      <c r="AP265" s="43">
        <f t="shared" si="119"/>
        <v>0</v>
      </c>
      <c r="AQ265" s="43">
        <f t="shared" si="120"/>
        <v>0</v>
      </c>
    </row>
    <row r="266" spans="1:43" ht="15" customHeight="1" x14ac:dyDescent="0.25">
      <c r="A266" s="22" t="s">
        <v>194</v>
      </c>
      <c r="B266" s="22">
        <v>328</v>
      </c>
      <c r="C266" s="22" t="s">
        <v>873</v>
      </c>
      <c r="D266" s="22" t="s">
        <v>872</v>
      </c>
      <c r="E266" s="22" t="s">
        <v>874</v>
      </c>
      <c r="F266" s="22" t="s">
        <v>269</v>
      </c>
      <c r="G266" s="22" t="s">
        <v>929</v>
      </c>
      <c r="H266" s="23" t="s">
        <v>968</v>
      </c>
      <c r="I266" s="36"/>
      <c r="J266" s="37"/>
      <c r="K266" s="37"/>
      <c r="L266" s="38"/>
      <c r="M266" s="36">
        <v>831327</v>
      </c>
      <c r="N266" s="37">
        <v>0.89395267309377735</v>
      </c>
      <c r="O266" s="37">
        <v>1.02</v>
      </c>
      <c r="P266" s="38">
        <v>1.141</v>
      </c>
      <c r="Q266" s="22" t="s">
        <v>495</v>
      </c>
      <c r="T266" s="42">
        <f t="shared" si="98"/>
        <v>831327</v>
      </c>
      <c r="U266" s="43">
        <f t="shared" si="97"/>
        <v>0.89395267309377735</v>
      </c>
      <c r="V266" s="43">
        <f t="shared" si="99"/>
        <v>1.02</v>
      </c>
      <c r="W266" s="43">
        <f t="shared" si="100"/>
        <v>1.141</v>
      </c>
      <c r="X266" s="42">
        <f t="shared" si="101"/>
        <v>831327</v>
      </c>
      <c r="Y266" s="43">
        <f t="shared" si="102"/>
        <v>0.89395267309377735</v>
      </c>
      <c r="Z266" s="43">
        <f t="shared" si="103"/>
        <v>1.02</v>
      </c>
      <c r="AA266" s="43">
        <f t="shared" si="104"/>
        <v>1.141</v>
      </c>
      <c r="AB266" s="42">
        <f t="shared" si="105"/>
        <v>0</v>
      </c>
      <c r="AC266" s="43">
        <f t="shared" si="106"/>
        <v>0</v>
      </c>
      <c r="AD266" s="43">
        <f t="shared" si="107"/>
        <v>0</v>
      </c>
      <c r="AE266" s="43">
        <f t="shared" si="108"/>
        <v>0</v>
      </c>
      <c r="AF266" s="42">
        <f t="shared" si="109"/>
        <v>0</v>
      </c>
      <c r="AG266" s="43">
        <f t="shared" si="110"/>
        <v>0</v>
      </c>
      <c r="AH266" s="43">
        <f t="shared" si="111"/>
        <v>0</v>
      </c>
      <c r="AI266" s="43">
        <f t="shared" si="112"/>
        <v>0</v>
      </c>
      <c r="AJ266" s="42">
        <f t="shared" si="113"/>
        <v>831327</v>
      </c>
      <c r="AK266" s="43">
        <f t="shared" si="114"/>
        <v>0.89395267309377735</v>
      </c>
      <c r="AL266" s="43">
        <f t="shared" si="115"/>
        <v>1.02</v>
      </c>
      <c r="AM266" s="43">
        <f t="shared" si="116"/>
        <v>1.141</v>
      </c>
      <c r="AN266" s="42">
        <f t="shared" si="117"/>
        <v>831327</v>
      </c>
      <c r="AO266" s="43">
        <f t="shared" si="118"/>
        <v>0.89395267309377735</v>
      </c>
      <c r="AP266" s="43">
        <f t="shared" si="119"/>
        <v>1.02</v>
      </c>
      <c r="AQ266" s="43">
        <f t="shared" si="120"/>
        <v>1.141</v>
      </c>
    </row>
    <row r="267" spans="1:43" ht="15" customHeight="1" x14ac:dyDescent="0.25">
      <c r="A267" s="22" t="s">
        <v>217</v>
      </c>
      <c r="B267" s="22">
        <v>329</v>
      </c>
      <c r="C267" s="22" t="s">
        <v>876</v>
      </c>
      <c r="D267" s="22" t="s">
        <v>875</v>
      </c>
      <c r="E267" s="22" t="s">
        <v>877</v>
      </c>
      <c r="F267" s="22" t="s">
        <v>269</v>
      </c>
      <c r="G267" s="22" t="s">
        <v>929</v>
      </c>
      <c r="H267" s="23" t="s">
        <v>968</v>
      </c>
      <c r="I267" s="36"/>
      <c r="J267" s="37"/>
      <c r="K267" s="37"/>
      <c r="L267" s="38"/>
      <c r="M267" s="36">
        <v>472626</v>
      </c>
      <c r="N267" s="37">
        <v>0.89352989352989343</v>
      </c>
      <c r="O267" s="37">
        <v>1.091</v>
      </c>
      <c r="P267" s="38">
        <v>1.2210000000000001</v>
      </c>
      <c r="Q267" s="22" t="s">
        <v>619</v>
      </c>
      <c r="T267" s="42">
        <f t="shared" si="98"/>
        <v>472626</v>
      </c>
      <c r="U267" s="43">
        <f t="shared" si="97"/>
        <v>0.89352989352989343</v>
      </c>
      <c r="V267" s="43">
        <f t="shared" si="99"/>
        <v>1.091</v>
      </c>
      <c r="W267" s="43">
        <f t="shared" si="100"/>
        <v>1.2210000000000001</v>
      </c>
      <c r="X267" s="42">
        <f t="shared" si="101"/>
        <v>472626</v>
      </c>
      <c r="Y267" s="43">
        <f t="shared" si="102"/>
        <v>0.89352989352989343</v>
      </c>
      <c r="Z267" s="43">
        <f t="shared" si="103"/>
        <v>1.091</v>
      </c>
      <c r="AA267" s="43">
        <f t="shared" si="104"/>
        <v>1.2210000000000001</v>
      </c>
      <c r="AB267" s="42">
        <f t="shared" si="105"/>
        <v>0</v>
      </c>
      <c r="AC267" s="43">
        <f t="shared" si="106"/>
        <v>0</v>
      </c>
      <c r="AD267" s="43">
        <f t="shared" si="107"/>
        <v>0</v>
      </c>
      <c r="AE267" s="43">
        <f t="shared" si="108"/>
        <v>0</v>
      </c>
      <c r="AF267" s="42">
        <f t="shared" si="109"/>
        <v>0</v>
      </c>
      <c r="AG267" s="43">
        <f t="shared" si="110"/>
        <v>0</v>
      </c>
      <c r="AH267" s="43">
        <f t="shared" si="111"/>
        <v>0</v>
      </c>
      <c r="AI267" s="43">
        <f t="shared" si="112"/>
        <v>0</v>
      </c>
      <c r="AJ267" s="42">
        <f t="shared" si="113"/>
        <v>472626</v>
      </c>
      <c r="AK267" s="43">
        <f t="shared" si="114"/>
        <v>0.89352989352989343</v>
      </c>
      <c r="AL267" s="43">
        <f t="shared" si="115"/>
        <v>1.091</v>
      </c>
      <c r="AM267" s="43">
        <f t="shared" si="116"/>
        <v>1.2210000000000001</v>
      </c>
      <c r="AN267" s="42">
        <f t="shared" si="117"/>
        <v>472626</v>
      </c>
      <c r="AO267" s="43">
        <f t="shared" si="118"/>
        <v>0.89352989352989343</v>
      </c>
      <c r="AP267" s="43">
        <f t="shared" si="119"/>
        <v>1.091</v>
      </c>
      <c r="AQ267" s="43">
        <f t="shared" si="120"/>
        <v>1.2210000000000001</v>
      </c>
    </row>
    <row r="268" spans="1:43" ht="15" customHeight="1" x14ac:dyDescent="0.25">
      <c r="A268" s="22" t="s">
        <v>105</v>
      </c>
      <c r="B268" s="22">
        <v>330</v>
      </c>
      <c r="C268" s="22" t="s">
        <v>319</v>
      </c>
      <c r="D268" s="22" t="s">
        <v>318</v>
      </c>
      <c r="E268" s="22" t="s">
        <v>320</v>
      </c>
      <c r="F268" s="22" t="s">
        <v>942</v>
      </c>
      <c r="G268" s="22" t="s">
        <v>932</v>
      </c>
      <c r="H268" s="23" t="s">
        <v>969</v>
      </c>
      <c r="I268" s="36"/>
      <c r="J268" s="37"/>
      <c r="K268" s="37"/>
      <c r="L268" s="38"/>
      <c r="M268" s="36">
        <v>92709</v>
      </c>
      <c r="N268" s="37" t="s">
        <v>980</v>
      </c>
      <c r="O268" s="37">
        <v>0</v>
      </c>
      <c r="P268" s="38">
        <v>0</v>
      </c>
      <c r="Q268" s="22" t="s">
        <v>619</v>
      </c>
      <c r="T268" s="42">
        <f t="shared" si="98"/>
        <v>0</v>
      </c>
      <c r="U268" s="43">
        <f t="shared" si="97"/>
        <v>0</v>
      </c>
      <c r="V268" s="43">
        <f t="shared" si="99"/>
        <v>0</v>
      </c>
      <c r="W268" s="43">
        <f t="shared" si="100"/>
        <v>0</v>
      </c>
      <c r="X268" s="42">
        <f t="shared" si="101"/>
        <v>0</v>
      </c>
      <c r="Y268" s="43">
        <f t="shared" si="102"/>
        <v>0</v>
      </c>
      <c r="Z268" s="43">
        <f t="shared" si="103"/>
        <v>0</v>
      </c>
      <c r="AA268" s="43">
        <f t="shared" si="104"/>
        <v>0</v>
      </c>
      <c r="AB268" s="42">
        <f t="shared" si="105"/>
        <v>0</v>
      </c>
      <c r="AC268" s="43">
        <f t="shared" si="106"/>
        <v>0</v>
      </c>
      <c r="AD268" s="43">
        <f t="shared" si="107"/>
        <v>0</v>
      </c>
      <c r="AE268" s="43">
        <f t="shared" si="108"/>
        <v>0</v>
      </c>
      <c r="AF268" s="42">
        <f t="shared" si="109"/>
        <v>0</v>
      </c>
      <c r="AG268" s="43">
        <f t="shared" si="110"/>
        <v>0</v>
      </c>
      <c r="AH268" s="43">
        <f t="shared" si="111"/>
        <v>0</v>
      </c>
      <c r="AI268" s="43">
        <f t="shared" si="112"/>
        <v>0</v>
      </c>
      <c r="AJ268" s="42">
        <f t="shared" si="113"/>
        <v>0</v>
      </c>
      <c r="AK268" s="43">
        <f t="shared" si="114"/>
        <v>0</v>
      </c>
      <c r="AL268" s="43">
        <f t="shared" si="115"/>
        <v>0</v>
      </c>
      <c r="AM268" s="43">
        <f t="shared" si="116"/>
        <v>0</v>
      </c>
      <c r="AN268" s="42">
        <f t="shared" si="117"/>
        <v>0</v>
      </c>
      <c r="AO268" s="43">
        <f t="shared" si="118"/>
        <v>0</v>
      </c>
      <c r="AP268" s="43">
        <f t="shared" si="119"/>
        <v>0</v>
      </c>
      <c r="AQ268" s="43">
        <f t="shared" si="120"/>
        <v>0</v>
      </c>
    </row>
    <row r="269" spans="1:43" ht="15" customHeight="1" x14ac:dyDescent="0.25">
      <c r="A269" s="22" t="s">
        <v>95</v>
      </c>
      <c r="B269" s="22">
        <v>331</v>
      </c>
      <c r="C269" s="22" t="s">
        <v>375</v>
      </c>
      <c r="D269" s="22" t="s">
        <v>374</v>
      </c>
      <c r="E269" s="22" t="s">
        <v>314</v>
      </c>
      <c r="F269" s="22" t="s">
        <v>942</v>
      </c>
      <c r="G269" s="22" t="s">
        <v>926</v>
      </c>
      <c r="H269" s="23" t="s">
        <v>969</v>
      </c>
      <c r="I269" s="36"/>
      <c r="J269" s="37"/>
      <c r="K269" s="37"/>
      <c r="L269" s="38"/>
      <c r="M269" s="36">
        <v>2109708</v>
      </c>
      <c r="N269" s="37">
        <v>0.97389033942558745</v>
      </c>
      <c r="O269" s="37">
        <v>1.119</v>
      </c>
      <c r="P269" s="38">
        <v>1.149</v>
      </c>
      <c r="Q269" s="22" t="s">
        <v>747</v>
      </c>
      <c r="T269" s="42">
        <f t="shared" si="98"/>
        <v>0</v>
      </c>
      <c r="U269" s="43">
        <f t="shared" si="97"/>
        <v>0</v>
      </c>
      <c r="V269" s="43">
        <f t="shared" si="99"/>
        <v>0</v>
      </c>
      <c r="W269" s="43">
        <f t="shared" si="100"/>
        <v>0</v>
      </c>
      <c r="X269" s="42">
        <f t="shared" si="101"/>
        <v>0</v>
      </c>
      <c r="Y269" s="43">
        <f t="shared" si="102"/>
        <v>0</v>
      </c>
      <c r="Z269" s="43">
        <f t="shared" si="103"/>
        <v>0</v>
      </c>
      <c r="AA269" s="43">
        <f t="shared" si="104"/>
        <v>0</v>
      </c>
      <c r="AB269" s="42">
        <f t="shared" si="105"/>
        <v>0</v>
      </c>
      <c r="AC269" s="43">
        <f t="shared" si="106"/>
        <v>0</v>
      </c>
      <c r="AD269" s="43">
        <f t="shared" si="107"/>
        <v>0</v>
      </c>
      <c r="AE269" s="43">
        <f t="shared" si="108"/>
        <v>0</v>
      </c>
      <c r="AF269" s="42">
        <f t="shared" si="109"/>
        <v>0</v>
      </c>
      <c r="AG269" s="43">
        <f t="shared" si="110"/>
        <v>0</v>
      </c>
      <c r="AH269" s="43">
        <f t="shared" si="111"/>
        <v>0</v>
      </c>
      <c r="AI269" s="43">
        <f t="shared" si="112"/>
        <v>0</v>
      </c>
      <c r="AJ269" s="42">
        <f t="shared" si="113"/>
        <v>0</v>
      </c>
      <c r="AK269" s="43">
        <f t="shared" si="114"/>
        <v>0</v>
      </c>
      <c r="AL269" s="43">
        <f t="shared" si="115"/>
        <v>0</v>
      </c>
      <c r="AM269" s="43">
        <f t="shared" si="116"/>
        <v>0</v>
      </c>
      <c r="AN269" s="42">
        <f t="shared" si="117"/>
        <v>0</v>
      </c>
      <c r="AO269" s="43">
        <f t="shared" si="118"/>
        <v>0</v>
      </c>
      <c r="AP269" s="43">
        <f t="shared" si="119"/>
        <v>0</v>
      </c>
      <c r="AQ269" s="43">
        <f t="shared" si="120"/>
        <v>0</v>
      </c>
    </row>
    <row r="270" spans="1:43" ht="15" customHeight="1" x14ac:dyDescent="0.25">
      <c r="A270" s="22" t="s">
        <v>120</v>
      </c>
      <c r="B270" s="22">
        <v>332</v>
      </c>
      <c r="C270" s="22" t="s">
        <v>879</v>
      </c>
      <c r="D270" s="22" t="s">
        <v>878</v>
      </c>
      <c r="E270" s="22" t="s">
        <v>388</v>
      </c>
      <c r="F270" s="22" t="s">
        <v>942</v>
      </c>
      <c r="G270" s="22" t="s">
        <v>931</v>
      </c>
      <c r="H270" s="23" t="s">
        <v>969</v>
      </c>
      <c r="I270" s="36"/>
      <c r="J270" s="37"/>
      <c r="K270" s="37"/>
      <c r="L270" s="38"/>
      <c r="M270" s="36">
        <v>166406099</v>
      </c>
      <c r="N270" s="37">
        <v>0.80345911949685533</v>
      </c>
      <c r="O270" s="37">
        <v>1.022</v>
      </c>
      <c r="P270" s="38">
        <v>1.272</v>
      </c>
      <c r="Q270" s="22" t="s">
        <v>775</v>
      </c>
      <c r="T270" s="42">
        <f t="shared" si="98"/>
        <v>0</v>
      </c>
      <c r="U270" s="43">
        <f t="shared" si="97"/>
        <v>0</v>
      </c>
      <c r="V270" s="43">
        <f t="shared" si="99"/>
        <v>0</v>
      </c>
      <c r="W270" s="43">
        <f t="shared" si="100"/>
        <v>0</v>
      </c>
      <c r="X270" s="42">
        <f t="shared" si="101"/>
        <v>0</v>
      </c>
      <c r="Y270" s="43">
        <f t="shared" si="102"/>
        <v>0</v>
      </c>
      <c r="Z270" s="43">
        <f t="shared" si="103"/>
        <v>0</v>
      </c>
      <c r="AA270" s="43">
        <f t="shared" si="104"/>
        <v>0</v>
      </c>
      <c r="AB270" s="42">
        <f t="shared" si="105"/>
        <v>0</v>
      </c>
      <c r="AC270" s="43">
        <f t="shared" si="106"/>
        <v>0</v>
      </c>
      <c r="AD270" s="43">
        <f t="shared" si="107"/>
        <v>0</v>
      </c>
      <c r="AE270" s="43">
        <f t="shared" si="108"/>
        <v>0</v>
      </c>
      <c r="AF270" s="42">
        <f t="shared" si="109"/>
        <v>0</v>
      </c>
      <c r="AG270" s="43">
        <f t="shared" si="110"/>
        <v>0</v>
      </c>
      <c r="AH270" s="43">
        <f t="shared" si="111"/>
        <v>0</v>
      </c>
      <c r="AI270" s="43">
        <f t="shared" si="112"/>
        <v>0</v>
      </c>
      <c r="AJ270" s="42">
        <f t="shared" si="113"/>
        <v>0</v>
      </c>
      <c r="AK270" s="43">
        <f t="shared" si="114"/>
        <v>0</v>
      </c>
      <c r="AL270" s="43">
        <f t="shared" si="115"/>
        <v>0</v>
      </c>
      <c r="AM270" s="43">
        <f t="shared" si="116"/>
        <v>0</v>
      </c>
      <c r="AN270" s="42">
        <f t="shared" si="117"/>
        <v>0</v>
      </c>
      <c r="AO270" s="43">
        <f t="shared" si="118"/>
        <v>0</v>
      </c>
      <c r="AP270" s="43">
        <f t="shared" si="119"/>
        <v>0</v>
      </c>
      <c r="AQ270" s="43">
        <f t="shared" si="120"/>
        <v>0</v>
      </c>
    </row>
    <row r="271" spans="1:43" ht="15" customHeight="1" x14ac:dyDescent="0.25">
      <c r="A271" s="22" t="s">
        <v>92</v>
      </c>
      <c r="B271" s="22">
        <v>333</v>
      </c>
      <c r="C271" s="22" t="s">
        <v>395</v>
      </c>
      <c r="D271" s="22" t="s">
        <v>394</v>
      </c>
      <c r="E271" s="22" t="s">
        <v>396</v>
      </c>
      <c r="F271" s="22" t="s">
        <v>942</v>
      </c>
      <c r="G271" s="22" t="s">
        <v>926</v>
      </c>
      <c r="H271" s="23" t="s">
        <v>969</v>
      </c>
      <c r="I271" s="36"/>
      <c r="J271" s="37"/>
      <c r="K271" s="37"/>
      <c r="L271" s="38"/>
      <c r="M271" s="36">
        <v>4719802</v>
      </c>
      <c r="N271" s="37">
        <v>0.99480968858131491</v>
      </c>
      <c r="O271" s="37">
        <v>1.1499999999999999</v>
      </c>
      <c r="P271" s="38">
        <v>1.1559999999999999</v>
      </c>
      <c r="Q271" s="22" t="s">
        <v>775</v>
      </c>
      <c r="T271" s="42">
        <f t="shared" si="98"/>
        <v>0</v>
      </c>
      <c r="U271" s="43">
        <f t="shared" si="97"/>
        <v>0</v>
      </c>
      <c r="V271" s="43">
        <f t="shared" si="99"/>
        <v>0</v>
      </c>
      <c r="W271" s="43">
        <f t="shared" si="100"/>
        <v>0</v>
      </c>
      <c r="X271" s="42">
        <f t="shared" si="101"/>
        <v>0</v>
      </c>
      <c r="Y271" s="43">
        <f t="shared" si="102"/>
        <v>0</v>
      </c>
      <c r="Z271" s="43">
        <f t="shared" si="103"/>
        <v>0</v>
      </c>
      <c r="AA271" s="43">
        <f t="shared" si="104"/>
        <v>0</v>
      </c>
      <c r="AB271" s="42">
        <f t="shared" si="105"/>
        <v>0</v>
      </c>
      <c r="AC271" s="43">
        <f t="shared" si="106"/>
        <v>0</v>
      </c>
      <c r="AD271" s="43">
        <f t="shared" si="107"/>
        <v>0</v>
      </c>
      <c r="AE271" s="43">
        <f t="shared" si="108"/>
        <v>0</v>
      </c>
      <c r="AF271" s="42">
        <f t="shared" si="109"/>
        <v>0</v>
      </c>
      <c r="AG271" s="43">
        <f t="shared" si="110"/>
        <v>0</v>
      </c>
      <c r="AH271" s="43">
        <f t="shared" si="111"/>
        <v>0</v>
      </c>
      <c r="AI271" s="43">
        <f t="shared" si="112"/>
        <v>0</v>
      </c>
      <c r="AJ271" s="42">
        <f t="shared" si="113"/>
        <v>0</v>
      </c>
      <c r="AK271" s="43">
        <f t="shared" si="114"/>
        <v>0</v>
      </c>
      <c r="AL271" s="43">
        <f t="shared" si="115"/>
        <v>0</v>
      </c>
      <c r="AM271" s="43">
        <f t="shared" si="116"/>
        <v>0</v>
      </c>
      <c r="AN271" s="42">
        <f t="shared" si="117"/>
        <v>0</v>
      </c>
      <c r="AO271" s="43">
        <f t="shared" si="118"/>
        <v>0</v>
      </c>
      <c r="AP271" s="43">
        <f t="shared" si="119"/>
        <v>0</v>
      </c>
      <c r="AQ271" s="43">
        <f t="shared" si="120"/>
        <v>0</v>
      </c>
    </row>
    <row r="272" spans="1:43" ht="15" customHeight="1" x14ac:dyDescent="0.25">
      <c r="A272" s="22" t="s">
        <v>232</v>
      </c>
      <c r="B272" s="22">
        <v>265</v>
      </c>
      <c r="C272" s="22" t="s">
        <v>376</v>
      </c>
      <c r="D272" s="22" t="s">
        <v>376</v>
      </c>
      <c r="E272" s="22" t="s">
        <v>377</v>
      </c>
      <c r="F272" s="22" t="s">
        <v>942</v>
      </c>
      <c r="G272" s="22" t="s">
        <v>932</v>
      </c>
      <c r="H272" s="23" t="s">
        <v>969</v>
      </c>
      <c r="I272" s="36"/>
      <c r="J272" s="37"/>
      <c r="K272" s="37"/>
      <c r="L272" s="38"/>
      <c r="M272" s="36">
        <v>24438</v>
      </c>
      <c r="N272" s="37">
        <v>0.9201331114808653</v>
      </c>
      <c r="O272" s="37">
        <v>1.1060000000000001</v>
      </c>
      <c r="P272" s="38">
        <v>1.202</v>
      </c>
      <c r="Q272" s="22" t="s">
        <v>809</v>
      </c>
      <c r="T272" s="42">
        <f t="shared" si="98"/>
        <v>0</v>
      </c>
      <c r="U272" s="43">
        <f t="shared" si="97"/>
        <v>0</v>
      </c>
      <c r="V272" s="43">
        <f t="shared" si="99"/>
        <v>0</v>
      </c>
      <c r="W272" s="43">
        <f t="shared" si="100"/>
        <v>0</v>
      </c>
      <c r="X272" s="42">
        <f t="shared" si="101"/>
        <v>0</v>
      </c>
      <c r="Y272" s="43">
        <f t="shared" si="102"/>
        <v>0</v>
      </c>
      <c r="Z272" s="43">
        <f t="shared" si="103"/>
        <v>0</v>
      </c>
      <c r="AA272" s="43">
        <f t="shared" si="104"/>
        <v>0</v>
      </c>
      <c r="AB272" s="42">
        <f t="shared" si="105"/>
        <v>0</v>
      </c>
      <c r="AC272" s="43">
        <f t="shared" si="106"/>
        <v>0</v>
      </c>
      <c r="AD272" s="43">
        <f t="shared" si="107"/>
        <v>0</v>
      </c>
      <c r="AE272" s="43">
        <f t="shared" si="108"/>
        <v>0</v>
      </c>
      <c r="AF272" s="42">
        <f t="shared" si="109"/>
        <v>0</v>
      </c>
      <c r="AG272" s="43">
        <f t="shared" si="110"/>
        <v>0</v>
      </c>
      <c r="AH272" s="43">
        <f t="shared" si="111"/>
        <v>0</v>
      </c>
      <c r="AI272" s="43">
        <f t="shared" si="112"/>
        <v>0</v>
      </c>
      <c r="AJ272" s="42">
        <f t="shared" si="113"/>
        <v>0</v>
      </c>
      <c r="AK272" s="43">
        <f t="shared" si="114"/>
        <v>0</v>
      </c>
      <c r="AL272" s="43">
        <f t="shared" si="115"/>
        <v>0</v>
      </c>
      <c r="AM272" s="43">
        <f t="shared" si="116"/>
        <v>0</v>
      </c>
      <c r="AN272" s="42">
        <f t="shared" si="117"/>
        <v>0</v>
      </c>
      <c r="AO272" s="43">
        <f t="shared" si="118"/>
        <v>0</v>
      </c>
      <c r="AP272" s="43">
        <f t="shared" si="119"/>
        <v>0</v>
      </c>
      <c r="AQ272" s="43">
        <f t="shared" si="120"/>
        <v>0</v>
      </c>
    </row>
    <row r="273" spans="17:17" ht="15" customHeight="1" x14ac:dyDescent="0.25">
      <c r="Q273" s="22" t="s">
        <v>762</v>
      </c>
    </row>
    <row r="274" spans="17:17" ht="15" customHeight="1" x14ac:dyDescent="0.25">
      <c r="Q274" s="22" t="s">
        <v>833</v>
      </c>
    </row>
    <row r="275" spans="17:17" ht="15" customHeight="1" x14ac:dyDescent="0.25">
      <c r="Q275" s="22" t="s">
        <v>764</v>
      </c>
    </row>
    <row r="276" spans="17:17" ht="15" customHeight="1" x14ac:dyDescent="0.25">
      <c r="Q276" s="22" t="s">
        <v>766</v>
      </c>
    </row>
    <row r="277" spans="17:17" ht="15" customHeight="1" x14ac:dyDescent="0.25">
      <c r="Q277" s="22" t="s">
        <v>769</v>
      </c>
    </row>
    <row r="278" spans="17:17" ht="15" customHeight="1" x14ac:dyDescent="0.25">
      <c r="Q278" s="22" t="s">
        <v>908</v>
      </c>
    </row>
    <row r="279" spans="17:17" ht="15" customHeight="1" x14ac:dyDescent="0.25">
      <c r="Q279" s="22" t="s">
        <v>916</v>
      </c>
    </row>
    <row r="280" spans="17:17" ht="15" customHeight="1" x14ac:dyDescent="0.25">
      <c r="Q280" s="22" t="s">
        <v>347</v>
      </c>
    </row>
    <row r="281" spans="17:17" ht="15" customHeight="1" x14ac:dyDescent="0.25">
      <c r="Q281" s="22" t="s">
        <v>302</v>
      </c>
    </row>
    <row r="282" spans="17:17" ht="15" customHeight="1" x14ac:dyDescent="0.25">
      <c r="Q282" s="22" t="s">
        <v>771</v>
      </c>
    </row>
    <row r="283" spans="17:17" ht="15" customHeight="1" x14ac:dyDescent="0.25">
      <c r="Q283" s="22" t="s">
        <v>774</v>
      </c>
    </row>
    <row r="284" spans="17:17" ht="15" customHeight="1" x14ac:dyDescent="0.25">
      <c r="Q284" s="22" t="s">
        <v>903</v>
      </c>
    </row>
    <row r="285" spans="17:17" ht="15" customHeight="1" x14ac:dyDescent="0.25">
      <c r="Q285" s="22" t="s">
        <v>777</v>
      </c>
    </row>
    <row r="286" spans="17:17" ht="15" customHeight="1" x14ac:dyDescent="0.25">
      <c r="Q286" s="22" t="s">
        <v>779</v>
      </c>
    </row>
    <row r="287" spans="17:17" ht="15" customHeight="1" x14ac:dyDescent="0.25">
      <c r="Q287" s="22" t="s">
        <v>779</v>
      </c>
    </row>
    <row r="288" spans="17:17" ht="15" customHeight="1" x14ac:dyDescent="0.25">
      <c r="Q288" s="22" t="s">
        <v>782</v>
      </c>
    </row>
    <row r="289" spans="17:17" ht="15" customHeight="1" x14ac:dyDescent="0.25">
      <c r="Q289" s="22" t="s">
        <v>282</v>
      </c>
    </row>
    <row r="290" spans="17:17" ht="15" customHeight="1" x14ac:dyDescent="0.25">
      <c r="Q290" s="22" t="s">
        <v>784</v>
      </c>
    </row>
    <row r="291" spans="17:17" ht="15" customHeight="1" x14ac:dyDescent="0.25">
      <c r="Q291" s="22" t="s">
        <v>328</v>
      </c>
    </row>
    <row r="292" spans="17:17" ht="15" customHeight="1" x14ac:dyDescent="0.25">
      <c r="Q292" s="22" t="s">
        <v>789</v>
      </c>
    </row>
    <row r="293" spans="17:17" ht="15" customHeight="1" x14ac:dyDescent="0.25">
      <c r="Q293" s="22" t="s">
        <v>792</v>
      </c>
    </row>
    <row r="294" spans="17:17" ht="15" customHeight="1" x14ac:dyDescent="0.25">
      <c r="Q294" s="22" t="s">
        <v>795</v>
      </c>
    </row>
    <row r="295" spans="17:17" ht="15" customHeight="1" x14ac:dyDescent="0.25">
      <c r="Q295" s="22" t="s">
        <v>798</v>
      </c>
    </row>
    <row r="296" spans="17:17" ht="15" customHeight="1" x14ac:dyDescent="0.25">
      <c r="Q296" s="22" t="s">
        <v>853</v>
      </c>
    </row>
    <row r="297" spans="17:17" ht="15" customHeight="1" x14ac:dyDescent="0.25">
      <c r="Q297" s="22" t="s">
        <v>816</v>
      </c>
    </row>
    <row r="298" spans="17:17" ht="15" customHeight="1" x14ac:dyDescent="0.25">
      <c r="Q298" s="22" t="s">
        <v>457</v>
      </c>
    </row>
    <row r="299" spans="17:17" ht="15" customHeight="1" x14ac:dyDescent="0.25">
      <c r="Q299" s="22" t="s">
        <v>349</v>
      </c>
    </row>
    <row r="300" spans="17:17" ht="15" customHeight="1" x14ac:dyDescent="0.25">
      <c r="Q300" s="22" t="s">
        <v>392</v>
      </c>
    </row>
    <row r="301" spans="17:17" ht="15" customHeight="1" x14ac:dyDescent="0.25">
      <c r="Q301" s="22" t="s">
        <v>888</v>
      </c>
    </row>
    <row r="302" spans="17:17" ht="15" customHeight="1" x14ac:dyDescent="0.25">
      <c r="Q302" s="22" t="s">
        <v>822</v>
      </c>
    </row>
    <row r="303" spans="17:17" ht="15" customHeight="1" x14ac:dyDescent="0.25">
      <c r="Q303" s="22" t="s">
        <v>855</v>
      </c>
    </row>
    <row r="304" spans="17:17" ht="15" customHeight="1" x14ac:dyDescent="0.25">
      <c r="Q304" s="22" t="s">
        <v>857</v>
      </c>
    </row>
    <row r="305" spans="17:17" ht="15" customHeight="1" x14ac:dyDescent="0.25">
      <c r="Q305" s="22" t="s">
        <v>883</v>
      </c>
    </row>
    <row r="306" spans="17:17" ht="15" customHeight="1" x14ac:dyDescent="0.25">
      <c r="Q306" s="22" t="s">
        <v>859</v>
      </c>
    </row>
    <row r="307" spans="17:17" ht="15" customHeight="1" x14ac:dyDescent="0.25">
      <c r="Q307" s="22" t="s">
        <v>861</v>
      </c>
    </row>
    <row r="308" spans="17:17" ht="15" customHeight="1" x14ac:dyDescent="0.25">
      <c r="Q308" s="22" t="s">
        <v>864</v>
      </c>
    </row>
    <row r="309" spans="17:17" ht="15" customHeight="1" x14ac:dyDescent="0.25">
      <c r="Q309" s="22" t="s">
        <v>867</v>
      </c>
    </row>
    <row r="310" spans="17:17" ht="15" customHeight="1" x14ac:dyDescent="0.25">
      <c r="Q310" s="22" t="s">
        <v>869</v>
      </c>
    </row>
    <row r="311" spans="17:17" ht="15" customHeight="1" x14ac:dyDescent="0.25">
      <c r="Q311" s="22" t="s">
        <v>871</v>
      </c>
    </row>
    <row r="312" spans="17:17" ht="15" customHeight="1" x14ac:dyDescent="0.25">
      <c r="Q312" s="22" t="s">
        <v>835</v>
      </c>
    </row>
    <row r="313" spans="17:17" ht="15" customHeight="1" x14ac:dyDescent="0.25">
      <c r="Q313" s="27" t="s">
        <v>873</v>
      </c>
    </row>
    <row r="314" spans="17:17" ht="15" customHeight="1" x14ac:dyDescent="0.25">
      <c r="Q314" s="27" t="s">
        <v>876</v>
      </c>
    </row>
    <row r="315" spans="17:17" ht="15" customHeight="1" x14ac:dyDescent="0.25">
      <c r="Q315" s="27" t="s">
        <v>319</v>
      </c>
    </row>
    <row r="316" spans="17:17" ht="15" customHeight="1" x14ac:dyDescent="0.25">
      <c r="Q316" s="27" t="s">
        <v>375</v>
      </c>
    </row>
    <row r="317" spans="17:17" ht="15" customHeight="1" x14ac:dyDescent="0.25">
      <c r="Q317" s="27" t="s">
        <v>879</v>
      </c>
    </row>
    <row r="318" spans="17:17" x14ac:dyDescent="0.25">
      <c r="Q318" s="27" t="s">
        <v>395</v>
      </c>
    </row>
    <row r="319" spans="17:17" x14ac:dyDescent="0.25">
      <c r="Q319" s="27" t="e">
        <v>#N/A</v>
      </c>
    </row>
  </sheetData>
  <sheetProtection algorithmName="SHA-512" hashValue="AQ8ymCmpTmEOqL6wMT4ZQulIHF7kFRijsDnqB3DU8P+hOeqBZJEbdGVs43P98tPzN7DNphoLLEHIFi+LJNRnyQ==" saltValue="l9qo+k7Zwn9lb/U88u/7Qw==" spinCount="100000" sheet="1" objects="1" scenarios="1" selectLockedCells="1"/>
  <autoFilter ref="D3:AH265"/>
  <sortState ref="Q51:Q319">
    <sortCondition ref="Q51"/>
  </sortState>
  <mergeCells count="9">
    <mergeCell ref="I1:L1"/>
    <mergeCell ref="M1:P1"/>
    <mergeCell ref="AN1:AQ1"/>
    <mergeCell ref="T1:W1"/>
    <mergeCell ref="X1:AA1"/>
    <mergeCell ref="AB1:AE1"/>
    <mergeCell ref="AF1:AI1"/>
    <mergeCell ref="AJ1:AM1"/>
    <mergeCell ref="Q1:S1"/>
  </mergeCells>
  <hyperlinks>
    <hyperlink ref="Q44" r:id="rId1"/>
  </hyperlinks>
  <pageMargins left="0.75" right="0.75" top="1" bottom="1" header="0.5" footer="0.5"/>
  <pageSetup paperSize="9" scale="95" orientation="portrait" verticalDpi="0" r:id="rId2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PENSIOENFONDSEN IN PERSPECTIEF</vt:lpstr>
      <vt:lpstr>BEREKENING</vt:lpstr>
      <vt:lpstr>'PENSIOENFONDSEN IN PERSPECTIEF'!Afdrukbereik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Colijn, ing. P.</dc:creator>
  <cp:lastModifiedBy>Erik Horstman</cp:lastModifiedBy>
  <cp:lastPrinted>2015-10-29T08:05:20Z</cp:lastPrinted>
  <dcterms:created xsi:type="dcterms:W3CDTF">2015-06-16T07:48:18Z</dcterms:created>
  <dcterms:modified xsi:type="dcterms:W3CDTF">2015-10-29T09:35:03Z</dcterms:modified>
</cp:coreProperties>
</file>