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Actuarieel\Rekentechnisch\Rekenmodules\Acquisitie\"/>
    </mc:Choice>
  </mc:AlternateContent>
  <workbookProtection workbookAlgorithmName="SHA-512" workbookHashValue="qwwZ27gesBhXELetsTHmNxxX9S6JiefSEoFVA9v0GAp31vmhCeE9pFEc8U76zA9+d+43Nec/vthIkI7V5ql4Nw==" workbookSaltValue="oLaBLdARLOeEjUBpeRV/LQ==" workbookSpinCount="100000" lockStructure="1"/>
  <bookViews>
    <workbookView xWindow="-15" yWindow="4500" windowWidth="19050" windowHeight="4545" firstSheet="1" activeTab="1"/>
  </bookViews>
  <sheets>
    <sheet name="Info" sheetId="8" state="hidden" r:id="rId1"/>
    <sheet name="AOW en Pensioenleeftijd" sheetId="1" r:id="rId2"/>
    <sheet name="Prognose" sheetId="6" state="hidden" r:id="rId3"/>
    <sheet name="CBS cijfers" sheetId="4" state="hidden" r:id="rId4"/>
    <sheet name="Bron CBS 2017" sheetId="9" state="hidden" r:id="rId5"/>
    <sheet name="Toelichting CBS cijfers" sheetId="7" state="hidden" r:id="rId6"/>
  </sheets>
  <calcPr calcId="152511"/>
</workbook>
</file>

<file path=xl/calcChain.xml><?xml version="1.0" encoding="utf-8"?>
<calcChain xmlns="http://schemas.openxmlformats.org/spreadsheetml/2006/main">
  <c r="J5" i="6" l="1"/>
  <c r="N5" i="6"/>
  <c r="J6" i="6"/>
  <c r="N6" i="6"/>
  <c r="J7" i="6"/>
  <c r="N7" i="6"/>
  <c r="J8" i="6"/>
  <c r="I5" i="6"/>
  <c r="K5" i="6" s="1"/>
  <c r="I6" i="6"/>
  <c r="K6" i="6" s="1"/>
  <c r="I7" i="6"/>
  <c r="K7" i="6" s="1"/>
  <c r="I8" i="6"/>
  <c r="K8" i="6" s="1"/>
  <c r="M4" i="6"/>
  <c r="M5" i="6"/>
  <c r="M6" i="6"/>
  <c r="O6" i="6" s="1"/>
  <c r="M7" i="6"/>
  <c r="M8" i="6"/>
  <c r="I4" i="6"/>
  <c r="O7" i="6" l="1"/>
  <c r="O5" i="6"/>
  <c r="I21" i="6"/>
  <c r="I20" i="6"/>
  <c r="I19" i="6"/>
  <c r="I18" i="6"/>
  <c r="I17" i="6"/>
  <c r="I16" i="6"/>
  <c r="I15" i="6"/>
  <c r="I14" i="6"/>
  <c r="I13" i="6"/>
  <c r="I12" i="6"/>
  <c r="I11" i="6"/>
  <c r="I10" i="6"/>
  <c r="I9" i="6"/>
  <c r="N8" i="6" l="1"/>
  <c r="O8" i="6" s="1"/>
  <c r="M9" i="6"/>
  <c r="M10" i="6"/>
  <c r="M11" i="6"/>
  <c r="M12" i="6"/>
  <c r="M13" i="6"/>
  <c r="M14" i="6"/>
  <c r="M15" i="6"/>
  <c r="B17" i="6"/>
  <c r="M16" i="6"/>
  <c r="B18" i="6"/>
  <c r="M17" i="6"/>
  <c r="R7" i="6"/>
  <c r="R6" i="6"/>
  <c r="R5" i="6"/>
  <c r="B7" i="1"/>
  <c r="S6" i="6"/>
  <c r="I96" i="6"/>
  <c r="I97" i="6"/>
  <c r="K97" i="6" s="1"/>
  <c r="J97" i="6"/>
  <c r="I98" i="6"/>
  <c r="K98" i="6" s="1"/>
  <c r="J98" i="6"/>
  <c r="S100" i="6"/>
  <c r="S5" i="6"/>
  <c r="S4" i="6"/>
  <c r="I99" i="6"/>
  <c r="J99" i="6"/>
  <c r="K99" i="6"/>
  <c r="H100" i="6"/>
  <c r="I100" i="6"/>
  <c r="J100" i="6"/>
  <c r="K100" i="6" l="1"/>
  <c r="J9" i="6"/>
  <c r="K9" i="6" s="1"/>
  <c r="B19" i="6"/>
  <c r="M18" i="6"/>
  <c r="R8" i="6"/>
  <c r="S7" i="6" s="1"/>
  <c r="J10" i="6" l="1"/>
  <c r="K10" i="6" s="1"/>
  <c r="R9" i="6"/>
  <c r="S8" i="6" s="1"/>
  <c r="N9" i="6"/>
  <c r="O9" i="6" s="1"/>
  <c r="M19" i="6"/>
  <c r="B20" i="6"/>
  <c r="B21" i="6" l="1"/>
  <c r="M20" i="6"/>
  <c r="N10" i="6"/>
  <c r="O10" i="6" s="1"/>
  <c r="R10" i="6"/>
  <c r="S9" i="6" s="1"/>
  <c r="G16" i="6" l="1"/>
  <c r="J11" i="6"/>
  <c r="K11" i="6" s="1"/>
  <c r="D16" i="6" s="1"/>
  <c r="J12" i="6" s="1"/>
  <c r="K12" i="6" s="1"/>
  <c r="D17" i="6" s="1"/>
  <c r="N11" i="6"/>
  <c r="O11" i="6" s="1"/>
  <c r="P11" i="6" s="1"/>
  <c r="R11" i="6"/>
  <c r="S10" i="6" s="1"/>
  <c r="M21" i="6"/>
  <c r="B22" i="6"/>
  <c r="G17" i="6" l="1"/>
  <c r="H16" i="6" s="1"/>
  <c r="F16" i="6"/>
  <c r="F17" i="6"/>
  <c r="G18" i="6"/>
  <c r="H17" i="6" s="1"/>
  <c r="J13" i="6"/>
  <c r="K13" i="6" s="1"/>
  <c r="D18" i="6" s="1"/>
  <c r="B23" i="6"/>
  <c r="M22" i="6"/>
  <c r="R12" i="6"/>
  <c r="S11" i="6" s="1"/>
  <c r="N12" i="6"/>
  <c r="O12" i="6" s="1"/>
  <c r="P12" i="6" s="1"/>
  <c r="J14" i="6" l="1"/>
  <c r="K14" i="6" s="1"/>
  <c r="D19" i="6" s="1"/>
  <c r="F18" i="6"/>
  <c r="G19" i="6"/>
  <c r="H18" i="6" s="1"/>
  <c r="R13" i="6"/>
  <c r="S12" i="6" s="1"/>
  <c r="N13" i="6"/>
  <c r="O13" i="6" s="1"/>
  <c r="P13" i="6" s="1"/>
  <c r="M23" i="6"/>
  <c r="B24" i="6"/>
  <c r="J15" i="6" l="1"/>
  <c r="K15" i="6" s="1"/>
  <c r="D20" i="6" s="1"/>
  <c r="F19" i="6"/>
  <c r="G20" i="6"/>
  <c r="H19" i="6" s="1"/>
  <c r="N14" i="6"/>
  <c r="O14" i="6" s="1"/>
  <c r="P14" i="6" s="1"/>
  <c r="R14" i="6"/>
  <c r="S13" i="6" s="1"/>
  <c r="B25" i="6"/>
  <c r="M24" i="6"/>
  <c r="G21" i="6" l="1"/>
  <c r="H20" i="6" s="1"/>
  <c r="J16" i="6"/>
  <c r="K16" i="6" s="1"/>
  <c r="D21" i="6" s="1"/>
  <c r="F20" i="6"/>
  <c r="M25" i="6"/>
  <c r="B26" i="6"/>
  <c r="N15" i="6"/>
  <c r="O15" i="6" s="1"/>
  <c r="P15" i="6" s="1"/>
  <c r="R15" i="6"/>
  <c r="S14" i="6" s="1"/>
  <c r="J17" i="6" l="1"/>
  <c r="K17" i="6" s="1"/>
  <c r="D22" i="6" s="1"/>
  <c r="F21" i="6"/>
  <c r="G22" i="6"/>
  <c r="H21" i="6" s="1"/>
  <c r="R16" i="6"/>
  <c r="S15" i="6" s="1"/>
  <c r="N16" i="6"/>
  <c r="O16" i="6" s="1"/>
  <c r="P16" i="6" s="1"/>
  <c r="B27" i="6"/>
  <c r="M26" i="6"/>
  <c r="J18" i="6" l="1"/>
  <c r="K18" i="6" s="1"/>
  <c r="D23" i="6" s="1"/>
  <c r="F22" i="6"/>
  <c r="G23" i="6"/>
  <c r="H22" i="6" s="1"/>
  <c r="M27" i="6"/>
  <c r="B28" i="6"/>
  <c r="I22" i="6"/>
  <c r="N17" i="6"/>
  <c r="O17" i="6" s="1"/>
  <c r="P17" i="6" s="1"/>
  <c r="R17" i="6"/>
  <c r="S16" i="6" s="1"/>
  <c r="F23" i="6" l="1"/>
  <c r="G24" i="6"/>
  <c r="H23" i="6" s="1"/>
  <c r="J19" i="6"/>
  <c r="K19" i="6" s="1"/>
  <c r="D24" i="6" s="1"/>
  <c r="N18" i="6"/>
  <c r="O18" i="6" s="1"/>
  <c r="P18" i="6" s="1"/>
  <c r="R18" i="6"/>
  <c r="S17" i="6" s="1"/>
  <c r="B29" i="6"/>
  <c r="M28" i="6"/>
  <c r="I23" i="6"/>
  <c r="F24" i="6" l="1"/>
  <c r="J20" i="6"/>
  <c r="K20" i="6" s="1"/>
  <c r="D25" i="6" s="1"/>
  <c r="G25" i="6"/>
  <c r="H24" i="6" s="1"/>
  <c r="M29" i="6"/>
  <c r="B30" i="6"/>
  <c r="I24" i="6"/>
  <c r="N19" i="6"/>
  <c r="O19" i="6" s="1"/>
  <c r="P19" i="6" s="1"/>
  <c r="R19" i="6"/>
  <c r="S18" i="6" s="1"/>
  <c r="J21" i="6" l="1"/>
  <c r="K21" i="6" s="1"/>
  <c r="D26" i="6" s="1"/>
  <c r="F25" i="6"/>
  <c r="G26" i="6"/>
  <c r="H25" i="6" s="1"/>
  <c r="N20" i="6"/>
  <c r="O20" i="6" s="1"/>
  <c r="P20" i="6" s="1"/>
  <c r="R20" i="6"/>
  <c r="S19" i="6" s="1"/>
  <c r="B31" i="6"/>
  <c r="M30" i="6"/>
  <c r="I25" i="6"/>
  <c r="F26" i="6" l="1"/>
  <c r="J22" i="6"/>
  <c r="K22" i="6" s="1"/>
  <c r="D27" i="6" s="1"/>
  <c r="G27" i="6"/>
  <c r="H26" i="6" s="1"/>
  <c r="M31" i="6"/>
  <c r="B32" i="6"/>
  <c r="I26" i="6"/>
  <c r="N21" i="6"/>
  <c r="O21" i="6" s="1"/>
  <c r="P21" i="6" s="1"/>
  <c r="R21" i="6"/>
  <c r="S20" i="6" s="1"/>
  <c r="G28" i="6" l="1"/>
  <c r="H27" i="6" s="1"/>
  <c r="F27" i="6"/>
  <c r="J23" i="6"/>
  <c r="K23" i="6" s="1"/>
  <c r="D28" i="6" s="1"/>
  <c r="N22" i="6"/>
  <c r="O22" i="6" s="1"/>
  <c r="P22" i="6" s="1"/>
  <c r="R22" i="6"/>
  <c r="S21" i="6" s="1"/>
  <c r="B33" i="6"/>
  <c r="M32" i="6"/>
  <c r="I27" i="6"/>
  <c r="G29" i="6" l="1"/>
  <c r="H28" i="6" s="1"/>
  <c r="J24" i="6"/>
  <c r="K24" i="6" s="1"/>
  <c r="D29" i="6" s="1"/>
  <c r="F28" i="6"/>
  <c r="M33" i="6"/>
  <c r="B34" i="6"/>
  <c r="I28" i="6"/>
  <c r="N23" i="6"/>
  <c r="O23" i="6" s="1"/>
  <c r="P23" i="6" s="1"/>
  <c r="R23" i="6"/>
  <c r="S22" i="6" s="1"/>
  <c r="F29" i="6" l="1"/>
  <c r="G30" i="6"/>
  <c r="H29" i="6" s="1"/>
  <c r="J25" i="6"/>
  <c r="K25" i="6" s="1"/>
  <c r="D30" i="6" s="1"/>
  <c r="N24" i="6"/>
  <c r="O24" i="6" s="1"/>
  <c r="P24" i="6" s="1"/>
  <c r="R24" i="6"/>
  <c r="S23" i="6" s="1"/>
  <c r="B35" i="6"/>
  <c r="M34" i="6"/>
  <c r="I29" i="6"/>
  <c r="J26" i="6" l="1"/>
  <c r="K26" i="6" s="1"/>
  <c r="D31" i="6" s="1"/>
  <c r="G31" i="6"/>
  <c r="H30" i="6" s="1"/>
  <c r="F30" i="6"/>
  <c r="M35" i="6"/>
  <c r="B36" i="6"/>
  <c r="I30" i="6"/>
  <c r="N25" i="6"/>
  <c r="O25" i="6" s="1"/>
  <c r="P25" i="6" s="1"/>
  <c r="R25" i="6"/>
  <c r="S24" i="6" s="1"/>
  <c r="F31" i="6" l="1"/>
  <c r="G32" i="6"/>
  <c r="H31" i="6" s="1"/>
  <c r="J27" i="6"/>
  <c r="K27" i="6" s="1"/>
  <c r="D32" i="6" s="1"/>
  <c r="N26" i="6"/>
  <c r="O26" i="6" s="1"/>
  <c r="P26" i="6" s="1"/>
  <c r="R26" i="6"/>
  <c r="S25" i="6" s="1"/>
  <c r="B37" i="6"/>
  <c r="M36" i="6"/>
  <c r="I31" i="6"/>
  <c r="F32" i="6" l="1"/>
  <c r="G33" i="6"/>
  <c r="H32" i="6" s="1"/>
  <c r="J28" i="6"/>
  <c r="K28" i="6" s="1"/>
  <c r="D33" i="6" s="1"/>
  <c r="N27" i="6"/>
  <c r="O27" i="6" s="1"/>
  <c r="P27" i="6" s="1"/>
  <c r="R27" i="6"/>
  <c r="S26" i="6" s="1"/>
  <c r="M37" i="6"/>
  <c r="B38" i="6"/>
  <c r="I32" i="6"/>
  <c r="G34" i="6" l="1"/>
  <c r="H33" i="6" s="1"/>
  <c r="F33" i="6"/>
  <c r="J29" i="6"/>
  <c r="K29" i="6" s="1"/>
  <c r="D34" i="6" s="1"/>
  <c r="N28" i="6"/>
  <c r="O28" i="6" s="1"/>
  <c r="P28" i="6" s="1"/>
  <c r="R28" i="6"/>
  <c r="S27" i="6" s="1"/>
  <c r="B39" i="6"/>
  <c r="M38" i="6"/>
  <c r="I33" i="6"/>
  <c r="F34" i="6" l="1"/>
  <c r="G35" i="6"/>
  <c r="H34" i="6" s="1"/>
  <c r="J30" i="6"/>
  <c r="K30" i="6" s="1"/>
  <c r="D35" i="6" s="1"/>
  <c r="M39" i="6"/>
  <c r="B40" i="6"/>
  <c r="I34" i="6"/>
  <c r="N29" i="6"/>
  <c r="O29" i="6" s="1"/>
  <c r="P29" i="6" s="1"/>
  <c r="R29" i="6"/>
  <c r="S28" i="6" s="1"/>
  <c r="G36" i="6" l="1"/>
  <c r="H35" i="6" s="1"/>
  <c r="J31" i="6"/>
  <c r="K31" i="6" s="1"/>
  <c r="D36" i="6" s="1"/>
  <c r="F35" i="6"/>
  <c r="B41" i="6"/>
  <c r="M40" i="6"/>
  <c r="I35" i="6"/>
  <c r="N30" i="6"/>
  <c r="O30" i="6" s="1"/>
  <c r="P30" i="6" s="1"/>
  <c r="R30" i="6"/>
  <c r="S29" i="6" s="1"/>
  <c r="J32" i="6" l="1"/>
  <c r="K32" i="6" s="1"/>
  <c r="D37" i="6" s="1"/>
  <c r="F36" i="6"/>
  <c r="G37" i="6"/>
  <c r="H36" i="6" s="1"/>
  <c r="N31" i="6"/>
  <c r="O31" i="6" s="1"/>
  <c r="P31" i="6" s="1"/>
  <c r="R31" i="6"/>
  <c r="S30" i="6" s="1"/>
  <c r="M41" i="6"/>
  <c r="I36" i="6"/>
  <c r="B42" i="6"/>
  <c r="F37" i="6" l="1"/>
  <c r="G38" i="6"/>
  <c r="H37" i="6" s="1"/>
  <c r="J33" i="6"/>
  <c r="K33" i="6" s="1"/>
  <c r="D38" i="6" s="1"/>
  <c r="B43" i="6"/>
  <c r="M42" i="6"/>
  <c r="I37" i="6"/>
  <c r="N32" i="6"/>
  <c r="O32" i="6" s="1"/>
  <c r="P32" i="6" s="1"/>
  <c r="R32" i="6"/>
  <c r="S31" i="6" s="1"/>
  <c r="G39" i="6" l="1"/>
  <c r="H38" i="6" s="1"/>
  <c r="J34" i="6"/>
  <c r="K34" i="6" s="1"/>
  <c r="D39" i="6" s="1"/>
  <c r="F38" i="6"/>
  <c r="M43" i="6"/>
  <c r="B44" i="6"/>
  <c r="I38" i="6"/>
  <c r="N33" i="6"/>
  <c r="O33" i="6" s="1"/>
  <c r="P33" i="6" s="1"/>
  <c r="R33" i="6"/>
  <c r="S32" i="6" s="1"/>
  <c r="F39" i="6" l="1"/>
  <c r="G40" i="6"/>
  <c r="H39" i="6" s="1"/>
  <c r="J35" i="6"/>
  <c r="K35" i="6" s="1"/>
  <c r="D40" i="6" s="1"/>
  <c r="N34" i="6"/>
  <c r="O34" i="6" s="1"/>
  <c r="P34" i="6" s="1"/>
  <c r="R34" i="6"/>
  <c r="S33" i="6" s="1"/>
  <c r="B45" i="6"/>
  <c r="M44" i="6"/>
  <c r="I39" i="6"/>
  <c r="G41" i="6" l="1"/>
  <c r="H40" i="6" s="1"/>
  <c r="F40" i="6"/>
  <c r="J36" i="6"/>
  <c r="K36" i="6" s="1"/>
  <c r="D41" i="6" s="1"/>
  <c r="N35" i="6"/>
  <c r="O35" i="6" s="1"/>
  <c r="P35" i="6" s="1"/>
  <c r="R35" i="6"/>
  <c r="S34" i="6" s="1"/>
  <c r="M45" i="6"/>
  <c r="B46" i="6"/>
  <c r="I40" i="6"/>
  <c r="F41" i="6" l="1"/>
  <c r="G42" i="6"/>
  <c r="H41" i="6" s="1"/>
  <c r="J37" i="6"/>
  <c r="K37" i="6" s="1"/>
  <c r="D42" i="6" s="1"/>
  <c r="B47" i="6"/>
  <c r="M46" i="6"/>
  <c r="I41" i="6"/>
  <c r="N36" i="6"/>
  <c r="O36" i="6" s="1"/>
  <c r="P36" i="6" s="1"/>
  <c r="R36" i="6"/>
  <c r="S35" i="6" s="1"/>
  <c r="G43" i="6" l="1"/>
  <c r="H42" i="6" s="1"/>
  <c r="J38" i="6"/>
  <c r="K38" i="6" s="1"/>
  <c r="D43" i="6" s="1"/>
  <c r="F42" i="6"/>
  <c r="N37" i="6"/>
  <c r="O37" i="6" s="1"/>
  <c r="P37" i="6" s="1"/>
  <c r="R37" i="6"/>
  <c r="S36" i="6" s="1"/>
  <c r="M47" i="6"/>
  <c r="B48" i="6"/>
  <c r="I42" i="6"/>
  <c r="F43" i="6" l="1"/>
  <c r="J39" i="6"/>
  <c r="K39" i="6" s="1"/>
  <c r="D44" i="6" s="1"/>
  <c r="G44" i="6"/>
  <c r="H43" i="6" s="1"/>
  <c r="B49" i="6"/>
  <c r="M48" i="6"/>
  <c r="I43" i="6"/>
  <c r="N38" i="6"/>
  <c r="O38" i="6" s="1"/>
  <c r="P38" i="6" s="1"/>
  <c r="R38" i="6"/>
  <c r="S37" i="6" s="1"/>
  <c r="F44" i="6" l="1"/>
  <c r="J40" i="6"/>
  <c r="K40" i="6" s="1"/>
  <c r="D45" i="6" s="1"/>
  <c r="G45" i="6"/>
  <c r="H44" i="6" s="1"/>
  <c r="N39" i="6"/>
  <c r="O39" i="6" s="1"/>
  <c r="P39" i="6" s="1"/>
  <c r="R39" i="6"/>
  <c r="S38" i="6" s="1"/>
  <c r="M49" i="6"/>
  <c r="B50" i="6"/>
  <c r="I44" i="6"/>
  <c r="G46" i="6" l="1"/>
  <c r="H45" i="6" s="1"/>
  <c r="F45" i="6"/>
  <c r="J41" i="6"/>
  <c r="K41" i="6" s="1"/>
  <c r="D46" i="6" s="1"/>
  <c r="B51" i="6"/>
  <c r="M50" i="6"/>
  <c r="I45" i="6"/>
  <c r="N40" i="6"/>
  <c r="O40" i="6" s="1"/>
  <c r="P40" i="6" s="1"/>
  <c r="R40" i="6"/>
  <c r="S39" i="6" s="1"/>
  <c r="G47" i="6" l="1"/>
  <c r="H46" i="6" s="1"/>
  <c r="J42" i="6"/>
  <c r="K42" i="6" s="1"/>
  <c r="D47" i="6" s="1"/>
  <c r="F46" i="6"/>
  <c r="N41" i="6"/>
  <c r="O41" i="6" s="1"/>
  <c r="P41" i="6" s="1"/>
  <c r="R41" i="6"/>
  <c r="S40" i="6" s="1"/>
  <c r="M51" i="6"/>
  <c r="B52" i="6"/>
  <c r="I46" i="6"/>
  <c r="G48" i="6" l="1"/>
  <c r="H47" i="6" s="1"/>
  <c r="J43" i="6"/>
  <c r="K43" i="6" s="1"/>
  <c r="D48" i="6" s="1"/>
  <c r="F47" i="6"/>
  <c r="B53" i="6"/>
  <c r="M52" i="6"/>
  <c r="I47" i="6"/>
  <c r="N42" i="6"/>
  <c r="O42" i="6" s="1"/>
  <c r="P42" i="6" s="1"/>
  <c r="R42" i="6"/>
  <c r="S41" i="6" s="1"/>
  <c r="G49" i="6" l="1"/>
  <c r="H48" i="6" s="1"/>
  <c r="J44" i="6"/>
  <c r="K44" i="6" s="1"/>
  <c r="D49" i="6" s="1"/>
  <c r="F48" i="6"/>
  <c r="N43" i="6"/>
  <c r="O43" i="6" s="1"/>
  <c r="P43" i="6" s="1"/>
  <c r="R43" i="6"/>
  <c r="S42" i="6" s="1"/>
  <c r="M53" i="6"/>
  <c r="B54" i="6"/>
  <c r="I48" i="6"/>
  <c r="F49" i="6" l="1"/>
  <c r="G50" i="6"/>
  <c r="H49" i="6" s="1"/>
  <c r="J45" i="6"/>
  <c r="K45" i="6" s="1"/>
  <c r="D50" i="6" s="1"/>
  <c r="B55" i="6"/>
  <c r="M54" i="6"/>
  <c r="I49" i="6"/>
  <c r="N44" i="6"/>
  <c r="O44" i="6" s="1"/>
  <c r="P44" i="6" s="1"/>
  <c r="R44" i="6"/>
  <c r="S43" i="6" s="1"/>
  <c r="G51" i="6" l="1"/>
  <c r="H50" i="6" s="1"/>
  <c r="F50" i="6"/>
  <c r="J46" i="6"/>
  <c r="K46" i="6" s="1"/>
  <c r="D51" i="6" s="1"/>
  <c r="N45" i="6"/>
  <c r="O45" i="6" s="1"/>
  <c r="P45" i="6" s="1"/>
  <c r="R45" i="6"/>
  <c r="S44" i="6" s="1"/>
  <c r="M55" i="6"/>
  <c r="B56" i="6"/>
  <c r="I50" i="6"/>
  <c r="F51" i="6" l="1"/>
  <c r="G52" i="6"/>
  <c r="H51" i="6" s="1"/>
  <c r="J47" i="6"/>
  <c r="K47" i="6" s="1"/>
  <c r="D52" i="6" s="1"/>
  <c r="B57" i="6"/>
  <c r="M56" i="6"/>
  <c r="I51" i="6"/>
  <c r="N46" i="6"/>
  <c r="O46" i="6" s="1"/>
  <c r="P46" i="6" s="1"/>
  <c r="R46" i="6"/>
  <c r="S45" i="6" s="1"/>
  <c r="G53" i="6" l="1"/>
  <c r="H52" i="6" s="1"/>
  <c r="J48" i="6"/>
  <c r="K48" i="6" s="1"/>
  <c r="D53" i="6" s="1"/>
  <c r="F52" i="6"/>
  <c r="N47" i="6"/>
  <c r="O47" i="6" s="1"/>
  <c r="P47" i="6" s="1"/>
  <c r="R47" i="6"/>
  <c r="S46" i="6" s="1"/>
  <c r="M57" i="6"/>
  <c r="B58" i="6"/>
  <c r="I52" i="6"/>
  <c r="F53" i="6" l="1"/>
  <c r="J49" i="6"/>
  <c r="K49" i="6" s="1"/>
  <c r="D54" i="6" s="1"/>
  <c r="G54" i="6"/>
  <c r="H53" i="6" s="1"/>
  <c r="B59" i="6"/>
  <c r="M58" i="6"/>
  <c r="I53" i="6"/>
  <c r="N48" i="6"/>
  <c r="O48" i="6" s="1"/>
  <c r="P48" i="6" s="1"/>
  <c r="R48" i="6"/>
  <c r="S47" i="6" s="1"/>
  <c r="G55" i="6" l="1"/>
  <c r="H54" i="6" s="1"/>
  <c r="J50" i="6"/>
  <c r="K50" i="6" s="1"/>
  <c r="D55" i="6" s="1"/>
  <c r="F54" i="6"/>
  <c r="N49" i="6"/>
  <c r="O49" i="6" s="1"/>
  <c r="P49" i="6" s="1"/>
  <c r="R49" i="6"/>
  <c r="S48" i="6" s="1"/>
  <c r="M59" i="6"/>
  <c r="B60" i="6"/>
  <c r="I54" i="6"/>
  <c r="G56" i="6" l="1"/>
  <c r="H55" i="6" s="1"/>
  <c r="J51" i="6"/>
  <c r="K51" i="6" s="1"/>
  <c r="D56" i="6" s="1"/>
  <c r="F55" i="6"/>
  <c r="B61" i="6"/>
  <c r="M60" i="6"/>
  <c r="I55" i="6"/>
  <c r="N50" i="6"/>
  <c r="O50" i="6" s="1"/>
  <c r="P50" i="6" s="1"/>
  <c r="R50" i="6"/>
  <c r="S49" i="6" s="1"/>
  <c r="G57" i="6" l="1"/>
  <c r="H56" i="6" s="1"/>
  <c r="F56" i="6"/>
  <c r="J52" i="6"/>
  <c r="K52" i="6" s="1"/>
  <c r="D57" i="6" s="1"/>
  <c r="N51" i="6"/>
  <c r="O51" i="6" s="1"/>
  <c r="P51" i="6" s="1"/>
  <c r="R51" i="6"/>
  <c r="S50" i="6" s="1"/>
  <c r="M61" i="6"/>
  <c r="B62" i="6"/>
  <c r="I56" i="6"/>
  <c r="F57" i="6" l="1"/>
  <c r="G58" i="6"/>
  <c r="H57" i="6" s="1"/>
  <c r="J53" i="6"/>
  <c r="K53" i="6" s="1"/>
  <c r="D58" i="6" s="1"/>
  <c r="B63" i="6"/>
  <c r="M62" i="6"/>
  <c r="I57" i="6"/>
  <c r="N52" i="6"/>
  <c r="O52" i="6" s="1"/>
  <c r="P52" i="6" s="1"/>
  <c r="R52" i="6"/>
  <c r="G59" i="6" l="1"/>
  <c r="H58" i="6" s="1"/>
  <c r="J54" i="6"/>
  <c r="K54" i="6" s="1"/>
  <c r="D59" i="6" s="1"/>
  <c r="F58" i="6"/>
  <c r="N53" i="6"/>
  <c r="O53" i="6" s="1"/>
  <c r="P53" i="6" s="1"/>
  <c r="R53" i="6"/>
  <c r="S52" i="6" s="1"/>
  <c r="M63" i="6"/>
  <c r="B64" i="6"/>
  <c r="I58" i="6"/>
  <c r="S51" i="6"/>
  <c r="J55" i="6" l="1"/>
  <c r="K55" i="6" s="1"/>
  <c r="D60" i="6" s="1"/>
  <c r="G60" i="6"/>
  <c r="H59" i="6" s="1"/>
  <c r="F59" i="6"/>
  <c r="N54" i="6"/>
  <c r="O54" i="6" s="1"/>
  <c r="P54" i="6" s="1"/>
  <c r="R54" i="6"/>
  <c r="S53" i="6" s="1"/>
  <c r="B65" i="6"/>
  <c r="M64" i="6"/>
  <c r="I59" i="6"/>
  <c r="G61" i="6" l="1"/>
  <c r="H60" i="6" s="1"/>
  <c r="J56" i="6"/>
  <c r="K56" i="6" s="1"/>
  <c r="D61" i="6" s="1"/>
  <c r="F60" i="6"/>
  <c r="M65" i="6"/>
  <c r="B66" i="6"/>
  <c r="I60" i="6"/>
  <c r="N55" i="6"/>
  <c r="O55" i="6" s="1"/>
  <c r="P55" i="6" s="1"/>
  <c r="R55" i="6"/>
  <c r="S54" i="6" s="1"/>
  <c r="J57" i="6" l="1"/>
  <c r="K57" i="6" s="1"/>
  <c r="D62" i="6" s="1"/>
  <c r="F61" i="6"/>
  <c r="G62" i="6"/>
  <c r="H61" i="6" s="1"/>
  <c r="N56" i="6"/>
  <c r="O56" i="6" s="1"/>
  <c r="P56" i="6" s="1"/>
  <c r="R56" i="6"/>
  <c r="S55" i="6" s="1"/>
  <c r="B67" i="6"/>
  <c r="M66" i="6"/>
  <c r="I61" i="6"/>
  <c r="G63" i="6" l="1"/>
  <c r="H62" i="6" s="1"/>
  <c r="F62" i="6"/>
  <c r="J58" i="6"/>
  <c r="K58" i="6" s="1"/>
  <c r="D63" i="6" s="1"/>
  <c r="M67" i="6"/>
  <c r="B68" i="6"/>
  <c r="I62" i="6"/>
  <c r="N57" i="6"/>
  <c r="O57" i="6" s="1"/>
  <c r="P57" i="6" s="1"/>
  <c r="R57" i="6"/>
  <c r="S56" i="6" s="1"/>
  <c r="G64" i="6" l="1"/>
  <c r="H63" i="6" s="1"/>
  <c r="J59" i="6"/>
  <c r="K59" i="6" s="1"/>
  <c r="D64" i="6" s="1"/>
  <c r="F63" i="6"/>
  <c r="N58" i="6"/>
  <c r="O58" i="6" s="1"/>
  <c r="P58" i="6" s="1"/>
  <c r="R58" i="6"/>
  <c r="S57" i="6" s="1"/>
  <c r="B69" i="6"/>
  <c r="M68" i="6"/>
  <c r="I63" i="6"/>
  <c r="G65" i="6" l="1"/>
  <c r="H64" i="6" s="1"/>
  <c r="J60" i="6"/>
  <c r="K60" i="6" s="1"/>
  <c r="D65" i="6" s="1"/>
  <c r="F64" i="6"/>
  <c r="M69" i="6"/>
  <c r="B70" i="6"/>
  <c r="I64" i="6"/>
  <c r="N59" i="6"/>
  <c r="O59" i="6" s="1"/>
  <c r="P59" i="6" s="1"/>
  <c r="R59" i="6"/>
  <c r="S58" i="6" s="1"/>
  <c r="F65" i="6" l="1"/>
  <c r="G66" i="6"/>
  <c r="H65" i="6" s="1"/>
  <c r="J61" i="6"/>
  <c r="K61" i="6" s="1"/>
  <c r="D66" i="6" s="1"/>
  <c r="N60" i="6"/>
  <c r="O60" i="6" s="1"/>
  <c r="P60" i="6" s="1"/>
  <c r="R60" i="6"/>
  <c r="S59" i="6" s="1"/>
  <c r="B71" i="6"/>
  <c r="M70" i="6"/>
  <c r="I65" i="6"/>
  <c r="G67" i="6" l="1"/>
  <c r="H66" i="6" s="1"/>
  <c r="F66" i="6"/>
  <c r="J62" i="6"/>
  <c r="K62" i="6" s="1"/>
  <c r="D67" i="6" s="1"/>
  <c r="M71" i="6"/>
  <c r="I66" i="6"/>
  <c r="B72" i="6"/>
  <c r="N61" i="6"/>
  <c r="O61" i="6" s="1"/>
  <c r="P61" i="6" s="1"/>
  <c r="R61" i="6"/>
  <c r="S60" i="6" s="1"/>
  <c r="J63" i="6" l="1"/>
  <c r="K63" i="6" s="1"/>
  <c r="D68" i="6" s="1"/>
  <c r="G68" i="6"/>
  <c r="H67" i="6" s="1"/>
  <c r="F67" i="6"/>
  <c r="N62" i="6"/>
  <c r="O62" i="6" s="1"/>
  <c r="P62" i="6" s="1"/>
  <c r="R62" i="6"/>
  <c r="S61" i="6" s="1"/>
  <c r="B73" i="6"/>
  <c r="M72" i="6"/>
  <c r="I67" i="6"/>
  <c r="F68" i="6" l="1"/>
  <c r="G69" i="6"/>
  <c r="H68" i="6" s="1"/>
  <c r="J64" i="6"/>
  <c r="K64" i="6" s="1"/>
  <c r="D69" i="6" s="1"/>
  <c r="M73" i="6"/>
  <c r="B74" i="6"/>
  <c r="I68" i="6"/>
  <c r="N63" i="6"/>
  <c r="O63" i="6" s="1"/>
  <c r="P63" i="6" s="1"/>
  <c r="R63" i="6"/>
  <c r="S62" i="6" s="1"/>
  <c r="G70" i="6" l="1"/>
  <c r="H69" i="6" s="1"/>
  <c r="J65" i="6"/>
  <c r="K65" i="6" s="1"/>
  <c r="D70" i="6" s="1"/>
  <c r="F69" i="6"/>
  <c r="N64" i="6"/>
  <c r="O64" i="6" s="1"/>
  <c r="P64" i="6" s="1"/>
  <c r="R64" i="6"/>
  <c r="S63" i="6" s="1"/>
  <c r="B75" i="6"/>
  <c r="M74" i="6"/>
  <c r="I69" i="6"/>
  <c r="F70" i="6" l="1"/>
  <c r="G71" i="6"/>
  <c r="H70" i="6" s="1"/>
  <c r="J66" i="6"/>
  <c r="K66" i="6" s="1"/>
  <c r="D71" i="6" s="1"/>
  <c r="N65" i="6"/>
  <c r="O65" i="6" s="1"/>
  <c r="P65" i="6" s="1"/>
  <c r="R65" i="6"/>
  <c r="S64" i="6" s="1"/>
  <c r="M75" i="6"/>
  <c r="B76" i="6"/>
  <c r="I70" i="6"/>
  <c r="G72" i="6" l="1"/>
  <c r="H71" i="6" s="1"/>
  <c r="J67" i="6"/>
  <c r="K67" i="6" s="1"/>
  <c r="D72" i="6" s="1"/>
  <c r="F71" i="6"/>
  <c r="B77" i="6"/>
  <c r="M76" i="6"/>
  <c r="I71" i="6"/>
  <c r="N66" i="6"/>
  <c r="O66" i="6" s="1"/>
  <c r="P66" i="6" s="1"/>
  <c r="R66" i="6"/>
  <c r="S65" i="6" s="1"/>
  <c r="F72" i="6" l="1"/>
  <c r="J68" i="6"/>
  <c r="K68" i="6" s="1"/>
  <c r="D73" i="6" s="1"/>
  <c r="G73" i="6"/>
  <c r="H72" i="6" s="1"/>
  <c r="N67" i="6"/>
  <c r="O67" i="6" s="1"/>
  <c r="P67" i="6" s="1"/>
  <c r="R67" i="6"/>
  <c r="S66" i="6" s="1"/>
  <c r="M77" i="6"/>
  <c r="B78" i="6"/>
  <c r="I72" i="6"/>
  <c r="F73" i="6" l="1"/>
  <c r="G74" i="6"/>
  <c r="H73" i="6" s="1"/>
  <c r="J69" i="6"/>
  <c r="K69" i="6" s="1"/>
  <c r="D74" i="6" s="1"/>
  <c r="B79" i="6"/>
  <c r="M78" i="6"/>
  <c r="I73" i="6"/>
  <c r="N68" i="6"/>
  <c r="O68" i="6" s="1"/>
  <c r="P68" i="6" s="1"/>
  <c r="R68" i="6"/>
  <c r="S67" i="6" s="1"/>
  <c r="G75" i="6" l="1"/>
  <c r="H74" i="6" s="1"/>
  <c r="J70" i="6"/>
  <c r="K70" i="6" s="1"/>
  <c r="D75" i="6" s="1"/>
  <c r="F74" i="6"/>
  <c r="N69" i="6"/>
  <c r="O69" i="6" s="1"/>
  <c r="P69" i="6" s="1"/>
  <c r="R69" i="6"/>
  <c r="S68" i="6" s="1"/>
  <c r="M79" i="6"/>
  <c r="B80" i="6"/>
  <c r="I74" i="6"/>
  <c r="F75" i="6" l="1"/>
  <c r="G76" i="6"/>
  <c r="J71" i="6"/>
  <c r="K71" i="6" s="1"/>
  <c r="D76" i="6" s="1"/>
  <c r="N70" i="6"/>
  <c r="O70" i="6" s="1"/>
  <c r="P70" i="6" s="1"/>
  <c r="R70" i="6"/>
  <c r="S69" i="6" s="1"/>
  <c r="B81" i="6"/>
  <c r="M80" i="6"/>
  <c r="I75" i="6"/>
  <c r="G77" i="6" l="1"/>
  <c r="H76" i="6" s="1"/>
  <c r="F76" i="6"/>
  <c r="J72" i="6"/>
  <c r="K72" i="6" s="1"/>
  <c r="D77" i="6" s="1"/>
  <c r="H75" i="6"/>
  <c r="M81" i="6"/>
  <c r="B82" i="6"/>
  <c r="I76" i="6"/>
  <c r="N71" i="6"/>
  <c r="O71" i="6" s="1"/>
  <c r="P71" i="6" s="1"/>
  <c r="R71" i="6"/>
  <c r="S70" i="6" s="1"/>
  <c r="J73" i="6" l="1"/>
  <c r="K73" i="6" s="1"/>
  <c r="D78" i="6" s="1"/>
  <c r="F77" i="6"/>
  <c r="G78" i="6"/>
  <c r="N72" i="6"/>
  <c r="O72" i="6" s="1"/>
  <c r="P72" i="6" s="1"/>
  <c r="R72" i="6"/>
  <c r="S71" i="6" s="1"/>
  <c r="B83" i="6"/>
  <c r="M82" i="6"/>
  <c r="I77" i="6"/>
  <c r="H77" i="6" l="1"/>
  <c r="J74" i="6"/>
  <c r="K74" i="6" s="1"/>
  <c r="D79" i="6" s="1"/>
  <c r="F78" i="6"/>
  <c r="G79" i="6"/>
  <c r="H78" i="6" s="1"/>
  <c r="M83" i="6"/>
  <c r="B84" i="6"/>
  <c r="I78" i="6"/>
  <c r="N73" i="6"/>
  <c r="O73" i="6" s="1"/>
  <c r="P73" i="6" s="1"/>
  <c r="R73" i="6"/>
  <c r="S72" i="6" s="1"/>
  <c r="J75" i="6" l="1"/>
  <c r="K75" i="6" s="1"/>
  <c r="D80" i="6" s="1"/>
  <c r="F79" i="6"/>
  <c r="G80" i="6"/>
  <c r="H79" i="6" s="1"/>
  <c r="N74" i="6"/>
  <c r="O74" i="6" s="1"/>
  <c r="P74" i="6" s="1"/>
  <c r="R74" i="6"/>
  <c r="S73" i="6" s="1"/>
  <c r="B85" i="6"/>
  <c r="M84" i="6"/>
  <c r="I79" i="6"/>
  <c r="G81" i="6" l="1"/>
  <c r="H80" i="6" s="1"/>
  <c r="F80" i="6"/>
  <c r="J76" i="6"/>
  <c r="K76" i="6" s="1"/>
  <c r="D81" i="6" s="1"/>
  <c r="M85" i="6"/>
  <c r="B86" i="6"/>
  <c r="I80" i="6"/>
  <c r="N75" i="6"/>
  <c r="O75" i="6" s="1"/>
  <c r="P75" i="6" s="1"/>
  <c r="R75" i="6"/>
  <c r="S74" i="6" s="1"/>
  <c r="J77" i="6" l="1"/>
  <c r="K77" i="6" s="1"/>
  <c r="D82" i="6" s="1"/>
  <c r="F81" i="6"/>
  <c r="G82" i="6"/>
  <c r="H81" i="6" s="1"/>
  <c r="N76" i="6"/>
  <c r="O76" i="6" s="1"/>
  <c r="P76" i="6" s="1"/>
  <c r="R76" i="6"/>
  <c r="B87" i="6"/>
  <c r="M86" i="6"/>
  <c r="I81" i="6"/>
  <c r="J78" i="6" l="1"/>
  <c r="K78" i="6" s="1"/>
  <c r="D83" i="6" s="1"/>
  <c r="F82" i="6"/>
  <c r="G83" i="6"/>
  <c r="H82" i="6" s="1"/>
  <c r="M87" i="6"/>
  <c r="I82" i="6"/>
  <c r="B88" i="6"/>
  <c r="S75" i="6"/>
  <c r="N77" i="6"/>
  <c r="O77" i="6" s="1"/>
  <c r="P77" i="6" s="1"/>
  <c r="R77" i="6"/>
  <c r="S76" i="6" s="1"/>
  <c r="F83" i="6" l="1"/>
  <c r="J79" i="6"/>
  <c r="K79" i="6" s="1"/>
  <c r="D84" i="6" s="1"/>
  <c r="G84" i="6"/>
  <c r="H83" i="6" s="1"/>
  <c r="B89" i="6"/>
  <c r="M88" i="6"/>
  <c r="I83" i="6"/>
  <c r="N78" i="6"/>
  <c r="O78" i="6" s="1"/>
  <c r="P78" i="6" s="1"/>
  <c r="R78" i="6"/>
  <c r="S77" i="6" l="1"/>
  <c r="J80" i="6"/>
  <c r="K80" i="6" s="1"/>
  <c r="D85" i="6" s="1"/>
  <c r="G85" i="6"/>
  <c r="H84" i="6" s="1"/>
  <c r="F84" i="6"/>
  <c r="N79" i="6"/>
  <c r="O79" i="6" s="1"/>
  <c r="P79" i="6" s="1"/>
  <c r="R79" i="6"/>
  <c r="S78" i="6" s="1"/>
  <c r="M89" i="6"/>
  <c r="B90" i="6"/>
  <c r="I84" i="6"/>
  <c r="J81" i="6" l="1"/>
  <c r="K81" i="6" s="1"/>
  <c r="D86" i="6" s="1"/>
  <c r="F85" i="6"/>
  <c r="G86" i="6"/>
  <c r="H85" i="6" s="1"/>
  <c r="B91" i="6"/>
  <c r="M90" i="6"/>
  <c r="I85" i="6"/>
  <c r="N80" i="6"/>
  <c r="O80" i="6" s="1"/>
  <c r="P80" i="6" s="1"/>
  <c r="R80" i="6"/>
  <c r="S79" i="6" s="1"/>
  <c r="G87" i="6" l="1"/>
  <c r="H86" i="6" s="1"/>
  <c r="J82" i="6"/>
  <c r="K82" i="6" s="1"/>
  <c r="D87" i="6" s="1"/>
  <c r="F86" i="6"/>
  <c r="N81" i="6"/>
  <c r="O81" i="6" s="1"/>
  <c r="P81" i="6" s="1"/>
  <c r="R81" i="6"/>
  <c r="S80" i="6" s="1"/>
  <c r="M91" i="6"/>
  <c r="B92" i="6"/>
  <c r="I86" i="6"/>
  <c r="G88" i="6" l="1"/>
  <c r="H87" i="6" s="1"/>
  <c r="F87" i="6"/>
  <c r="J83" i="6"/>
  <c r="K83" i="6" s="1"/>
  <c r="D88" i="6" s="1"/>
  <c r="B93" i="6"/>
  <c r="M92" i="6"/>
  <c r="I87" i="6"/>
  <c r="N82" i="6"/>
  <c r="O82" i="6" s="1"/>
  <c r="P82" i="6" s="1"/>
  <c r="R82" i="6"/>
  <c r="S81" i="6" s="1"/>
  <c r="J84" i="6" l="1"/>
  <c r="K84" i="6" s="1"/>
  <c r="D89" i="6" s="1"/>
  <c r="F88" i="6"/>
  <c r="G89" i="6"/>
  <c r="H88" i="6" s="1"/>
  <c r="M93" i="6"/>
  <c r="B94" i="6"/>
  <c r="I88" i="6"/>
  <c r="N83" i="6"/>
  <c r="O83" i="6" s="1"/>
  <c r="P83" i="6" s="1"/>
  <c r="R83" i="6"/>
  <c r="S82" i="6" s="1"/>
  <c r="F89" i="6" l="1"/>
  <c r="G90" i="6"/>
  <c r="H89" i="6" s="1"/>
  <c r="J85" i="6"/>
  <c r="K85" i="6" s="1"/>
  <c r="D90" i="6" s="1"/>
  <c r="B95" i="6"/>
  <c r="M94" i="6"/>
  <c r="I89" i="6"/>
  <c r="N84" i="6"/>
  <c r="O84" i="6" s="1"/>
  <c r="P84" i="6" s="1"/>
  <c r="R84" i="6"/>
  <c r="S83" i="6" s="1"/>
  <c r="F90" i="6" l="1"/>
  <c r="G91" i="6"/>
  <c r="H90" i="6" s="1"/>
  <c r="J86" i="6"/>
  <c r="K86" i="6" s="1"/>
  <c r="D91" i="6" s="1"/>
  <c r="N85" i="6"/>
  <c r="O85" i="6" s="1"/>
  <c r="P85" i="6" s="1"/>
  <c r="R85" i="6"/>
  <c r="S84" i="6" s="1"/>
  <c r="M95" i="6"/>
  <c r="B96" i="6"/>
  <c r="I90" i="6"/>
  <c r="F91" i="6" l="1"/>
  <c r="G92" i="6"/>
  <c r="H91" i="6" s="1"/>
  <c r="J87" i="6"/>
  <c r="K87" i="6" s="1"/>
  <c r="D92" i="6" s="1"/>
  <c r="B97" i="6"/>
  <c r="M96" i="6"/>
  <c r="I91" i="6"/>
  <c r="N86" i="6"/>
  <c r="O86" i="6" s="1"/>
  <c r="P86" i="6" s="1"/>
  <c r="R86" i="6"/>
  <c r="S85" i="6" s="1"/>
  <c r="J88" i="6" l="1"/>
  <c r="K88" i="6" s="1"/>
  <c r="D93" i="6" s="1"/>
  <c r="G93" i="6"/>
  <c r="H92" i="6" s="1"/>
  <c r="F92" i="6"/>
  <c r="N87" i="6"/>
  <c r="O87" i="6" s="1"/>
  <c r="P87" i="6" s="1"/>
  <c r="R87" i="6"/>
  <c r="S86" i="6" s="1"/>
  <c r="M97" i="6"/>
  <c r="B98" i="6"/>
  <c r="I92" i="6"/>
  <c r="J89" i="6" l="1"/>
  <c r="K89" i="6" s="1"/>
  <c r="D94" i="6" s="1"/>
  <c r="F93" i="6"/>
  <c r="G94" i="6"/>
  <c r="H93" i="6" s="1"/>
  <c r="B99" i="6"/>
  <c r="M98" i="6"/>
  <c r="I93" i="6"/>
  <c r="N88" i="6"/>
  <c r="O88" i="6" s="1"/>
  <c r="P88" i="6" s="1"/>
  <c r="R88" i="6"/>
  <c r="S87" i="6" s="1"/>
  <c r="G95" i="6" l="1"/>
  <c r="H94" i="6" s="1"/>
  <c r="J90" i="6"/>
  <c r="K90" i="6" s="1"/>
  <c r="D95" i="6" s="1"/>
  <c r="F94" i="6"/>
  <c r="N89" i="6"/>
  <c r="O89" i="6" s="1"/>
  <c r="P89" i="6" s="1"/>
  <c r="R89" i="6"/>
  <c r="S88" i="6" s="1"/>
  <c r="M99" i="6"/>
  <c r="B100" i="6"/>
  <c r="I94" i="6"/>
  <c r="G96" i="6" l="1"/>
  <c r="H95" i="6" s="1"/>
  <c r="F95" i="6"/>
  <c r="J91" i="6"/>
  <c r="K91" i="6" s="1"/>
  <c r="D96" i="6" s="1"/>
  <c r="M100" i="6"/>
  <c r="I95" i="6"/>
  <c r="N90" i="6"/>
  <c r="O90" i="6" s="1"/>
  <c r="P90" i="6" s="1"/>
  <c r="R90" i="6"/>
  <c r="S89" i="6" s="1"/>
  <c r="G97" i="6" l="1"/>
  <c r="H96" i="6" s="1"/>
  <c r="J92" i="6"/>
  <c r="K92" i="6" s="1"/>
  <c r="D97" i="6" s="1"/>
  <c r="F96" i="6"/>
  <c r="N91" i="6"/>
  <c r="O91" i="6" s="1"/>
  <c r="P91" i="6" s="1"/>
  <c r="R91" i="6"/>
  <c r="S90" i="6" s="1"/>
  <c r="J93" i="6" l="1"/>
  <c r="K93" i="6" s="1"/>
  <c r="D98" i="6" s="1"/>
  <c r="F97" i="6"/>
  <c r="G98" i="6"/>
  <c r="H97" i="6" s="1"/>
  <c r="N92" i="6"/>
  <c r="O92" i="6" s="1"/>
  <c r="P92" i="6" s="1"/>
  <c r="R92" i="6"/>
  <c r="S91" i="6" s="1"/>
  <c r="F98" i="6" l="1"/>
  <c r="J94" i="6"/>
  <c r="K94" i="6" s="1"/>
  <c r="D99" i="6" s="1"/>
  <c r="G99" i="6"/>
  <c r="H98" i="6" s="1"/>
  <c r="N93" i="6"/>
  <c r="O93" i="6" s="1"/>
  <c r="P93" i="6" s="1"/>
  <c r="R93" i="6"/>
  <c r="S92" i="6" s="1"/>
  <c r="G100" i="6" l="1"/>
  <c r="F99" i="6"/>
  <c r="J95" i="6"/>
  <c r="K95" i="6" s="1"/>
  <c r="D100" i="6" s="1"/>
  <c r="N94" i="6"/>
  <c r="O94" i="6" s="1"/>
  <c r="P94" i="6" s="1"/>
  <c r="R94" i="6"/>
  <c r="S93" i="6" s="1"/>
  <c r="H99" i="6" l="1"/>
  <c r="D14" i="1"/>
  <c r="D12" i="1" s="1"/>
  <c r="F100" i="6"/>
  <c r="J96" i="6"/>
  <c r="K96" i="6" s="1"/>
  <c r="N95" i="6"/>
  <c r="O95" i="6" s="1"/>
  <c r="P95" i="6" s="1"/>
  <c r="R95" i="6"/>
  <c r="S94" i="6" s="1"/>
  <c r="N96" i="6" l="1"/>
  <c r="O96" i="6" s="1"/>
  <c r="P96" i="6" s="1"/>
  <c r="R96" i="6"/>
  <c r="S95" i="6" s="1"/>
  <c r="N97" i="6" l="1"/>
  <c r="O97" i="6" s="1"/>
  <c r="P97" i="6" s="1"/>
  <c r="R97" i="6"/>
  <c r="S96" i="6" s="1"/>
  <c r="N98" i="6" l="1"/>
  <c r="O98" i="6" s="1"/>
  <c r="P98" i="6" s="1"/>
  <c r="R98" i="6"/>
  <c r="S97" i="6" s="1"/>
  <c r="N99" i="6" l="1"/>
  <c r="O99" i="6" s="1"/>
  <c r="P99" i="6" s="1"/>
  <c r="R99" i="6"/>
  <c r="S98" i="6" s="1"/>
  <c r="N100" i="6" l="1"/>
  <c r="O100" i="6" s="1"/>
  <c r="P100" i="6" s="1"/>
  <c r="R100" i="6"/>
  <c r="S99" i="6" l="1"/>
  <c r="D16" i="1"/>
</calcChain>
</file>

<file path=xl/comments1.xml><?xml version="1.0" encoding="utf-8"?>
<comments xmlns="http://schemas.openxmlformats.org/spreadsheetml/2006/main">
  <authors>
    <author>Erik Horstman</author>
    <author>Pascal Hartelman</author>
    <author>Indira Noordhof</author>
  </authors>
  <commentList>
    <comment ref="B8" authorId="0" shapeId="0">
      <text>
        <r>
          <rPr>
            <b/>
            <sz val="9"/>
            <color indexed="81"/>
            <rFont val="Tahoma"/>
            <family val="2"/>
          </rPr>
          <t>Erik Horstman:</t>
        </r>
        <r>
          <rPr>
            <sz val="9"/>
            <color indexed="81"/>
            <rFont val="Tahoma"/>
            <family val="2"/>
          </rPr>
          <t xml:space="preserve">
</t>
        </r>
      </text>
    </comment>
    <comment ref="B9" authorId="1" shapeId="0">
      <text>
        <r>
          <rPr>
            <sz val="9"/>
            <color indexed="81"/>
            <rFont val="Tahoma"/>
            <family val="2"/>
          </rPr>
          <t xml:space="preserve">O.b.v. Prognose Bevolking; kerncijfers, 2012-2060
</t>
        </r>
      </text>
    </comment>
    <comment ref="B10" authorId="1" shapeId="0">
      <text>
        <r>
          <rPr>
            <sz val="9"/>
            <color indexed="81"/>
            <rFont val="Tahoma"/>
            <family val="2"/>
          </rPr>
          <t xml:space="preserve">O.b.v. Prognose Bevolking; kerncijfers 2014-2060
</t>
        </r>
      </text>
    </comment>
    <comment ref="B12" authorId="0" shapeId="0">
      <text>
        <r>
          <rPr>
            <b/>
            <sz val="9"/>
            <color indexed="81"/>
            <rFont val="Tahoma"/>
            <family val="2"/>
          </rPr>
          <t>Erik Horstman:</t>
        </r>
        <r>
          <rPr>
            <sz val="9"/>
            <color indexed="81"/>
            <rFont val="Tahoma"/>
            <family val="2"/>
          </rPr>
          <t xml:space="preserve">
O.b.v. Progniose Bevolking; kerncijfers, 2016-2060</t>
        </r>
      </text>
    </comment>
    <comment ref="C13" authorId="2" shapeId="0">
      <text>
        <r>
          <rPr>
            <b/>
            <sz val="9"/>
            <color indexed="81"/>
            <rFont val="Tahoma"/>
            <family val="2"/>
          </rPr>
          <t>Indira Noordhof:</t>
        </r>
        <r>
          <rPr>
            <sz val="9"/>
            <color indexed="81"/>
            <rFont val="Tahoma"/>
            <family val="2"/>
          </rPr>
          <t xml:space="preserve">
O.b.v. CBS 19-12-1017</t>
        </r>
      </text>
    </comment>
  </commentList>
</comments>
</file>

<file path=xl/sharedStrings.xml><?xml version="1.0" encoding="utf-8"?>
<sst xmlns="http://schemas.openxmlformats.org/spreadsheetml/2006/main" count="223" uniqueCount="141">
  <si>
    <t>Geboortedatum</t>
  </si>
  <si>
    <t>AOW leeftijd</t>
  </si>
  <si>
    <t>Ingangsdatum AOW</t>
  </si>
  <si>
    <t>AOW</t>
  </si>
  <si>
    <t>Fiscaal</t>
  </si>
  <si>
    <t/>
  </si>
  <si>
    <t>Perioden</t>
  </si>
  <si>
    <t>Onderwerpen</t>
  </si>
  <si>
    <t>jaar</t>
  </si>
  <si>
    <t>Mannen</t>
  </si>
  <si>
    <t>Vrouwen</t>
  </si>
  <si>
    <t>INHOUDSOPGAVE</t>
  </si>
  <si>
    <t>1. Toelichting</t>
  </si>
  <si>
    <t>2. Definities en verklaring van symbolen</t>
  </si>
  <si>
    <t>3. Koppelingen naar relevante tabellen en artikelen</t>
  </si>
  <si>
    <t>4. Bronnen en methoden</t>
  </si>
  <si>
    <t xml:space="preserve">5. Meer informatie </t>
  </si>
  <si>
    <t>1. TOELICHTING</t>
  </si>
  <si>
    <t>2. DEFINITIES EN VERKLARING VAN SYMBOLEN</t>
  </si>
  <si>
    <t>Bevolking</t>
  </si>
  <si>
    <t>*   : voorlopige cijfers</t>
  </si>
  <si>
    <t>3. KOPPELINGEN NAAR RELEVANTE TABELLEN EN ARTIKELEN</t>
  </si>
  <si>
    <t>4. BRONNEN EN METHODEN</t>
  </si>
  <si>
    <t>5. MEER INFORMATIE</t>
  </si>
  <si>
    <t xml:space="preserve">Infoservice: </t>
  </si>
  <si>
    <t>http://www.cbs.nl/infoservice</t>
  </si>
  <si>
    <t>Voor</t>
  </si>
  <si>
    <t>Vanaf</t>
  </si>
  <si>
    <t>Jaren</t>
  </si>
  <si>
    <t>Maanden</t>
  </si>
  <si>
    <t>L</t>
  </si>
  <si>
    <t>V</t>
  </si>
  <si>
    <t>P</t>
  </si>
  <si>
    <t>Gegevens beschikbaar: 2012-2060</t>
  </si>
  <si>
    <t>Definities:</t>
  </si>
  <si>
    <t>Prognose</t>
  </si>
  <si>
    <t>Verwachte toekomstige ontwikkeling.</t>
  </si>
  <si>
    <t>Verklaring van symbolen:</t>
  </si>
  <si>
    <t>niets (blank) : een cijfer kan op logische gronden niet voorkomen</t>
  </si>
  <si>
    <t>.   : gegevens ontbreken</t>
  </si>
  <si>
    <t>x   : geheim</t>
  </si>
  <si>
    <t xml:space="preserve">-   : nihil </t>
  </si>
  <si>
    <t>0 (0,0)  : het cijfer is kleiner dan de helft van de gekozen eenheid</t>
  </si>
  <si>
    <t xml:space="preserve">**   : nader voorlopige cijfers </t>
  </si>
  <si>
    <t>Relevante tabellen:</t>
  </si>
  <si>
    <t xml:space="preserve">Meer informatie is te vinden op de themapagina </t>
  </si>
  <si>
    <t xml:space="preserve">De onderzoeksmethode van deze tabel is te vinden in de onderzoeksbeschrijving </t>
  </si>
  <si>
    <t>Verveelvoudiging is toegestaan, mits het CBS als bron wordt vermeld.</t>
  </si>
  <si>
    <t>Fiscale pensioenleeftijd</t>
  </si>
  <si>
    <t>Geboren</t>
  </si>
  <si>
    <t>Totaal</t>
  </si>
  <si>
    <t>Prognose bevolking kerncijfers, 2012-2060</t>
  </si>
  <si>
    <t>Levensverwachting op 65ste verjaardag</t>
  </si>
  <si>
    <t>Prognose (interval)</t>
  </si>
  <si>
    <t>Bron</t>
  </si>
  <si>
    <t>Deze tabel bevat prognoses (2012-2060) van de bevolking van Nederland op 1 januari naar leeftijd (drie groepen) en de bevolkingsontwikkeling: het aantal levendgeborenen, het aantal overledenen en de buitenlandse migratie. Daarnaast bevat de tabel de demografische druk, het totaal vruchtbaarheidscijfer per vrouw en de levensverwachting bij geboorte en op de 65ste verjaardag naar geslacht. In de tabel zijn ook prognose-intervallen opgenomen.</t>
  </si>
  <si>
    <t>Allochtonen; kerncijfers 2012-2060</t>
  </si>
  <si>
    <t>Copyright (c) Centraal Bureau voor de Statistiek, Den Haag/Heerlen</t>
  </si>
  <si>
    <t xml:space="preserve"> </t>
  </si>
  <si>
    <t>Wijzigingen per: 13 december 2010. In deze nieuwe tabel is de voorgaande prognose bijgesteld op basis van de meest recente inzichten, de prognoseperiode loopt nu van 2012 tot 2060.</t>
  </si>
  <si>
    <t xml:space="preserve">Wanneer komen er nieuwe cijfers? In december 2014 worden de nieuwe prognose cijfers in een nieuwe tabel gepubliceerd. </t>
  </si>
  <si>
    <t>Status van de cijfers: De cijfers in deze tabel zijn berekende prognosecijfers.</t>
  </si>
  <si>
    <r>
      <t>Bevolking</t>
    </r>
    <r>
      <rPr>
        <sz val="10"/>
        <rFont val="Calibri"/>
        <family val="2"/>
      </rPr>
      <t>: de inwoners van Nederland. In de bevolkingsaantallen zijn uitsluitend personen begrepen die zijn opgenomen in het bevolkingsregister van een Nederlandse gemeente. In principe wordt iedereen die voor onbepaalde tijd in Nederland woont, opgenomen in het bevolkingsregister van de woongemeente. In de bevolkingsregisters zijn niet opgenomen de in Nederland wonende personen waarvoor uitzonderingsregels gelden met betrekking tot opneming in de bevolkingsregisters (bijvoorbeeld diplomaten en NAVO militairen) en personen die niet legaal in Nederland verblijven.</t>
    </r>
  </si>
  <si>
    <r>
      <t>Buitenlandse migratie</t>
    </r>
    <r>
      <rPr>
        <sz val="10"/>
        <rFont val="Calibri"/>
        <family val="2"/>
      </rPr>
      <t>: Personen die zich in Nederland vestigen of inwoners die Nederland verlaten om zich buiten Nederland te vestigen.</t>
    </r>
  </si>
  <si>
    <r>
      <t>Demografische druk</t>
    </r>
    <r>
      <rPr>
        <sz val="10"/>
        <rFont val="Calibri"/>
        <family val="2"/>
      </rPr>
      <t>: De som van het aantal personen van 0 tot 20 jaar en 65 jaar of ouder in verhouding tot de personen van 20 tot 65 jaar. Dit cijfer geeft inzicht in de verhouding van het niet-werkende deel van de bevolking tot het werkende deel van de bevolking.</t>
    </r>
  </si>
  <si>
    <r>
      <t>Leeftijd</t>
    </r>
    <r>
      <rPr>
        <sz val="10"/>
        <rFont val="Calibri"/>
        <family val="2"/>
      </rPr>
      <t>: Het aantal gehele jaren dat op 1 januari van de geselecteerde periode is verstreken sinds de geboortedatum van de persoon.</t>
    </r>
  </si>
  <si>
    <r>
      <t>Leeftijdsspecifiek vruchtbaarheidscijfer</t>
    </r>
    <r>
      <rPr>
        <sz val="10"/>
        <rFont val="Calibri"/>
        <family val="2"/>
      </rPr>
      <t>: Het aantal levendgeboren kinderen dat uit vrouwen in een bepaalde leeftijdsgroep in een bepaald jaar wordt geboren gedeeld door het gemiddeld aantal vrouwen in die leeftijdsgroep in dat jaar.</t>
    </r>
  </si>
  <si>
    <r>
      <t>Levendgeborene</t>
    </r>
    <r>
      <rPr>
        <sz val="10"/>
        <rFont val="Calibri"/>
        <family val="2"/>
      </rPr>
      <t>: Kind dat na geboorte enig teken van leven heeft vertoond, ongeacht de zwangerschapsduur.</t>
    </r>
  </si>
  <si>
    <r>
      <t>Levensverwachting</t>
    </r>
    <r>
      <rPr>
        <sz val="10"/>
        <rFont val="Calibri"/>
        <family val="2"/>
      </rPr>
      <t>. Het aantal jaren dat een persoon van een bepaalde leeftijd naar verwachting (nog) zal leven onder de veronderstelling dat de sterftekansen vanaf de geselecteerde periode in de toekomst niet meer zullen veranderen.</t>
    </r>
  </si>
  <si>
    <r>
      <t>Overledene</t>
    </r>
    <r>
      <rPr>
        <sz val="10"/>
        <rFont val="Calibri"/>
        <family val="2"/>
      </rPr>
      <t>: Persoon die is overleden waarbij een bevoegde arts een overlijdensakte heeft ondertekend.</t>
    </r>
  </si>
  <si>
    <r>
      <t>Prognose</t>
    </r>
    <r>
      <rPr>
        <sz val="10"/>
        <rFont val="Calibri"/>
        <family val="2"/>
      </rPr>
      <t>: Verwachte toekomstige ontwikkeling.</t>
    </r>
  </si>
  <si>
    <r>
      <t>Prognose-interval</t>
    </r>
    <r>
      <rPr>
        <sz val="10"/>
        <rFont val="Calibri"/>
        <family val="2"/>
      </rPr>
      <t>: Marge (onder- of bovengrens) rond een prognose die een indruk geeft van de verwachte nauwkeurigheid van die prognose. Met betrekking tot prognose-intervallen van de bevolking wordt aangenomen dat de kans dat de toekomstige bevolkingsomvang hiertussen zal liggen 67% dan wel 95% is. Opgemerkt dient te worden dat deze kansverdeling ook een prognose is aangezien deze gebaseerd is op aannamen waarvan de geldigheid onzeker is. 
Indien cijfers voor verschillende leeftijdsgroepen worden gepresenteerd dan hebben de onder- en bovengrens van het 67% en het 95% prognose-interval betrekking op elke afzonderlijke leeftijdsgroep. De som van de cijfers over alle onderscheiden leeftijdsklassen voor zowel de ondergrens als de bovengrens komt niet overeen met respectievelijk de onder- en bovengrens van de totale bevolking.</t>
    </r>
  </si>
  <si>
    <r>
      <t>Sterftekans:</t>
    </r>
    <r>
      <rPr>
        <sz val="10"/>
        <rFont val="Calibri"/>
        <family val="2"/>
      </rPr>
      <t xml:space="preserve"> Kans op overlijden op een bepaalde leeftijd. </t>
    </r>
  </si>
  <si>
    <r>
      <t>Totaal vruchtbaarheidscijfer</t>
    </r>
    <r>
      <rPr>
        <sz val="10"/>
        <rFont val="Calibri"/>
        <family val="2"/>
      </rPr>
      <t>: Dit cijfer kan worden opgevat als het gemiddelde aantal kinderen dat een vrouw krijgt indien de in een bepaald jaar waargenomen leeftijdsspecifieke vruchtbaarheidscijfers gedurende haar leven zouden gelden.</t>
    </r>
  </si>
  <si>
    <r>
      <t>Levensverwachting</t>
    </r>
    <r>
      <rPr>
        <sz val="10"/>
        <rFont val="Calibri"/>
        <family val="2"/>
      </rPr>
      <t>: Het aantal jaren dat iemand van deze leeftijd naar verwachting nog te leven heeft onder de veronderstelling dat de sterftekansen vanaf het kalenderjaar in de toekomst niet meer zullen veranderen.</t>
    </r>
  </si>
  <si>
    <t>Jaar</t>
  </si>
  <si>
    <t>Huidige wetgeving</t>
  </si>
  <si>
    <t>Versnelde verhoging voorstel okt 2012</t>
  </si>
  <si>
    <t>www.pensioenperspectief.nl</t>
  </si>
  <si>
    <t>Algemeen</t>
  </si>
  <si>
    <t>Versie</t>
  </si>
  <si>
    <t>1.0</t>
  </si>
  <si>
    <t>Gemaakt door</t>
  </si>
  <si>
    <t>PH</t>
  </si>
  <si>
    <t>Gemaakt op</t>
  </si>
  <si>
    <t>Beheerder</t>
  </si>
  <si>
    <t>Doel</t>
  </si>
  <si>
    <t>Model</t>
  </si>
  <si>
    <t>1.</t>
  </si>
  <si>
    <t>2.</t>
  </si>
  <si>
    <t>3.</t>
  </si>
  <si>
    <t>4.</t>
  </si>
  <si>
    <t>Werkwijze</t>
  </si>
  <si>
    <t>5.</t>
  </si>
  <si>
    <t>6.</t>
  </si>
  <si>
    <t>Bijzonderheden</t>
  </si>
  <si>
    <t>Laatst gewijzigd door</t>
  </si>
  <si>
    <t>Laatst gewijzigd op</t>
  </si>
  <si>
    <t>Wijzigingen tov vorige versie</t>
  </si>
  <si>
    <t>Bepaling verwachting AOW leeftijd en pensioenleeftijd volgens wetgeving verhoging AOW en pensioenleeftijd</t>
  </si>
  <si>
    <t>Gecontroleerd door</t>
  </si>
  <si>
    <t>Controle</t>
  </si>
  <si>
    <t>Gecontroleerd op</t>
  </si>
  <si>
    <t>Akkoord?</t>
  </si>
  <si>
    <t>Bevindingen</t>
  </si>
  <si>
    <t>ja</t>
  </si>
  <si>
    <t>7.</t>
  </si>
  <si>
    <t>8.</t>
  </si>
  <si>
    <t>geen</t>
  </si>
  <si>
    <t>Amsterdam 020-2402293</t>
  </si>
  <si>
    <t>Vorden 0575-553050</t>
  </si>
  <si>
    <t>Uw AOW-leeftijd</t>
  </si>
  <si>
    <t>Uw Pensioenrichtleeftijd</t>
  </si>
  <si>
    <t>De AOW-leeftijd kan voor jonge werknemers gelijk zijn aan of zelfs iets hoger liggen dan de pensioenleeftijd. Dit komt door de rekenmethode en het feit dat de te hanteren CBS-prognoses over leeftijdstijgingen eindig zijn. Of dit effect in werkelijkheid optreedt is de vraag en hoe men hier vervolgens mee omgaat is niet bekend</t>
  </si>
  <si>
    <t>Deze tool geeft slechts een indicatie. Neem op grond hiervan geen beslissing. 
Aan deze cijfers kunnen geen rechten worden ontleend. 
Raadpleeg altijd een pensioendeskundige.</t>
  </si>
  <si>
    <r>
      <t>Bepaling AOW</t>
    </r>
    <r>
      <rPr>
        <b/>
        <sz val="16"/>
        <color rgb="FFA30068"/>
        <rFont val="Calibri Light"/>
        <family val="2"/>
        <scheme val="major"/>
      </rPr>
      <t>- en Pensioenrichtleeftijd</t>
    </r>
  </si>
  <si>
    <t>Toelichting</t>
  </si>
  <si>
    <t>Disclaimer</t>
  </si>
  <si>
    <t>http://statline.cbs.nl/Statweb/publication/?DM=SLNL&amp;PA=83596NED&amp;D1=16-18&amp;D2=a&amp;D3=a&amp;HDR=T,G1&amp;STB=G2&amp;VW=T</t>
  </si>
  <si>
    <t>EH</t>
  </si>
  <si>
    <r>
      <t xml:space="preserve">Op basis van CBS cijfers </t>
    </r>
    <r>
      <rPr>
        <u/>
        <sz val="10"/>
        <rFont val="Calibri"/>
        <family val="2"/>
      </rPr>
      <t>december 2016</t>
    </r>
  </si>
  <si>
    <t>info@pensioenperspectief.nl</t>
  </si>
  <si>
    <t>Te onderzoeken:
                  a) cijfers CBS nog actueel? --&gt; actueel (2016-2060)
                  b) inbreng fiscale pensioenleeftijd 68 miv 1-1-2018 --&gt; automatisch door nieuwe cijfers CBS
                  c) vaste verhoging AOW leeftijd nog actueel? --&gt; wettekst AOW meldt versnelde leeftijden</t>
  </si>
  <si>
    <t>https://www.cbs.nl/nl-nl/nieuws/2016/50/verwachte-aow-leeftijd-69-5-jaar-in-2040</t>
  </si>
  <si>
    <t>http://wetten.overheid.nl/BWBR0002221/2016-10-01</t>
  </si>
  <si>
    <t>https://www.cbs.nl/nl-nl/achtergrond/2016/50/kernprognose-2016-2060</t>
  </si>
  <si>
    <t>Prognose bevolking kerncijfers, 2016-2060</t>
  </si>
  <si>
    <t>Tabeltoelichting: Gewijzigd op 16 december 2016. Verschijningsfrequentie: per twee jaar.</t>
  </si>
  <si>
    <t>Infobronnen:</t>
  </si>
  <si>
    <t>Vervangen CBS-cijfers (2016-2060)
Aangepaste broninfo vermelden</t>
  </si>
  <si>
    <t>Bron vorige versie (2016)</t>
  </si>
  <si>
    <t>https://opendata.cbs.nl/statline/#/CBS/nl/dataset/83783NED/table?ts=1513678868226</t>
  </si>
  <si>
    <t>Prognose bevolking; kerncijfers, 2017-2060</t>
  </si>
  <si>
    <t>Onderwerp</t>
  </si>
  <si>
    <t>Prognose(-interval)</t>
  </si>
  <si>
    <t>Periode-levensverwachting|Op de 65ste verjaardag|Totaal</t>
  </si>
  <si>
    <t>Periode-levensverwachting|Op de 65ste verjaardag|Mannen</t>
  </si>
  <si>
    <t>Periode-levensverwachting|Op de 65ste verjaardag|Vrouwen</t>
  </si>
  <si>
    <t>Bron: CBS</t>
  </si>
  <si>
    <t>De verwachte stijging van de AOW- en pensioenrichtleeftijd is gebaseerd op de CBS bevolkingsprognose 2017-2060 (gepubliceerd 19 december 2017).</t>
  </si>
  <si>
    <t>De stijging van de AOW leeftijd tot 2023 staat vast. De (verdere) verwachte ontwikkeling van AOW- en pensioenleeftijd is gebaseerd op actuele CBS 
overlevingsstatistieken en de rekenmethode conform de wetgeving.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</si>
</sst>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 ??/12"/>
    <numFmt numFmtId="165" formatCode="#\ \+\ ??/12"/>
  </numFmts>
  <fonts count="65">
    <font>
      <sz val="11"/>
      <name val="Calibri"/>
    </font>
    <font>
      <sz val="11"/>
      <color theme="1"/>
      <name val="Calibri"/>
      <family val="2"/>
      <scheme val="minor"/>
    </font>
    <font>
      <sz val="8"/>
      <name val="Calibri"/>
      <family val="2"/>
    </font>
    <font>
      <i/>
      <sz val="11"/>
      <color indexed="63"/>
      <name val="Calibri"/>
      <family val="2"/>
    </font>
    <font>
      <b/>
      <sz val="10"/>
      <name val="Arial"/>
      <family val="2"/>
    </font>
    <font>
      <b/>
      <sz val="8"/>
      <name val="Arial"/>
      <family val="2"/>
    </font>
    <font>
      <u/>
      <sz val="8"/>
      <color indexed="12"/>
      <name val="Arial"/>
      <family val="2"/>
    </font>
    <font>
      <sz val="8"/>
      <name val="Arial"/>
      <family val="2"/>
    </font>
    <font>
      <b/>
      <sz val="14"/>
      <name val="Arial"/>
      <family val="2"/>
    </font>
    <font>
      <sz val="14"/>
      <name val="Calibri"/>
      <family val="2"/>
    </font>
    <font>
      <sz val="12"/>
      <name val="Calibri"/>
      <family val="2"/>
    </font>
    <font>
      <b/>
      <sz val="10"/>
      <name val="Calibri"/>
      <family val="2"/>
    </font>
    <font>
      <u/>
      <sz val="10"/>
      <color indexed="12"/>
      <name val="Calibri"/>
      <family val="2"/>
    </font>
    <font>
      <sz val="10"/>
      <name val="Calibri"/>
      <family val="2"/>
    </font>
    <font>
      <u/>
      <sz val="10"/>
      <color indexed="12"/>
      <name val="Arial"/>
      <family val="2"/>
    </font>
    <font>
      <i/>
      <sz val="10"/>
      <name val="Calibri"/>
      <family val="2"/>
    </font>
    <font>
      <u/>
      <sz val="10"/>
      <name val="Calibri"/>
      <family val="2"/>
    </font>
    <font>
      <sz val="8"/>
      <name val="Arial"/>
      <family val="2"/>
    </font>
    <font>
      <sz val="9"/>
      <name val="Calibri"/>
      <family val="2"/>
    </font>
    <font>
      <b/>
      <sz val="9"/>
      <name val="Calibri"/>
      <family val="2"/>
    </font>
    <font>
      <sz val="10"/>
      <color indexed="63"/>
      <name val="Calibri"/>
      <family val="2"/>
    </font>
    <font>
      <b/>
      <sz val="18"/>
      <color rgb="FF002060"/>
      <name val="Calibri"/>
      <family val="2"/>
      <scheme val="minor"/>
    </font>
    <font>
      <sz val="10"/>
      <color rgb="FF00206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Arial"/>
      <family val="2"/>
    </font>
    <font>
      <b/>
      <sz val="8"/>
      <name val="Arial"/>
      <family val="2"/>
    </font>
    <font>
      <b/>
      <sz val="10"/>
      <name val="Arial"/>
      <family val="2"/>
    </font>
    <font>
      <sz val="8"/>
      <color theme="4" tint="-0.249977111117893"/>
      <name val="Arial"/>
      <family val="2"/>
    </font>
    <font>
      <sz val="9"/>
      <color indexed="81"/>
      <name val="Tahoma"/>
      <family val="2"/>
    </font>
    <font>
      <b/>
      <sz val="9"/>
      <color indexed="81"/>
      <name val="Tahoma"/>
      <family val="2"/>
    </font>
    <font>
      <b/>
      <sz val="11"/>
      <name val="Calibri"/>
      <family val="2"/>
    </font>
    <font>
      <b/>
      <sz val="16"/>
      <color rgb="FFA30068"/>
      <name val="Calibri Light"/>
      <family val="2"/>
      <scheme val="major"/>
    </font>
    <font>
      <b/>
      <sz val="16"/>
      <name val="Calibri Light"/>
      <family val="2"/>
      <scheme val="major"/>
    </font>
    <font>
      <sz val="14"/>
      <color indexed="63"/>
      <name val="Calibri Light"/>
      <family val="2"/>
      <scheme val="major"/>
    </font>
    <font>
      <sz val="11"/>
      <color indexed="63"/>
      <name val="Calibri Light"/>
      <family val="2"/>
      <scheme val="major"/>
    </font>
    <font>
      <sz val="11"/>
      <name val="Calibri Light"/>
      <family val="2"/>
      <scheme val="major"/>
    </font>
    <font>
      <u/>
      <sz val="9"/>
      <color indexed="12"/>
      <name val="Calibri Light"/>
      <family val="2"/>
      <scheme val="major"/>
    </font>
    <font>
      <b/>
      <sz val="11"/>
      <color indexed="10"/>
      <name val="Calibri Light"/>
      <family val="2"/>
      <scheme val="major"/>
    </font>
    <font>
      <sz val="14"/>
      <name val="Calibri Light"/>
      <family val="2"/>
      <scheme val="major"/>
    </font>
    <font>
      <sz val="12"/>
      <color theme="0"/>
      <name val="Calibri Light"/>
      <family val="2"/>
      <scheme val="major"/>
    </font>
    <font>
      <sz val="12"/>
      <name val="Calibri Light"/>
      <family val="2"/>
      <scheme val="major"/>
    </font>
    <font>
      <vertAlign val="superscript"/>
      <sz val="14"/>
      <name val="Calibri Light"/>
      <family val="2"/>
      <scheme val="major"/>
    </font>
    <font>
      <vertAlign val="superscript"/>
      <sz val="10"/>
      <color indexed="63"/>
      <name val="Calibri Light"/>
      <family val="2"/>
      <scheme val="major"/>
    </font>
    <font>
      <sz val="10"/>
      <color indexed="63"/>
      <name val="Calibri Light"/>
      <family val="2"/>
      <scheme val="major"/>
    </font>
    <font>
      <sz val="16"/>
      <name val="Calibri Light"/>
      <family val="2"/>
      <scheme val="major"/>
    </font>
    <font>
      <sz val="8"/>
      <color rgb="FFFF0000"/>
      <name val="Arial"/>
      <family val="2"/>
    </font>
    <font>
      <u/>
      <sz val="11"/>
      <color indexed="12"/>
      <name val="Calibri Light"/>
      <family val="2"/>
      <scheme val="major"/>
    </font>
    <font>
      <sz val="11"/>
      <name val="Calibri"/>
      <family val="2"/>
    </font>
    <font>
      <b/>
      <sz val="14"/>
      <name val="Calibri"/>
      <family val="2"/>
    </font>
    <font>
      <sz val="11"/>
      <color indexed="8"/>
      <name val="Calibri"/>
      <family val="2"/>
      <scheme val="minor"/>
    </font>
  </fonts>
  <fills count="37">
    <fill>
      <patternFill patternType="none"/>
    </fill>
    <fill>
      <patternFill patternType="gray125"/>
    </fill>
    <fill>
      <patternFill patternType="solid">
        <fgColor indexed="13"/>
        <bgColor indexed="64"/>
      </patternFill>
    </fill>
    <fill>
      <gradientFill degree="90">
        <stop position="0">
          <color theme="0"/>
        </stop>
        <stop position="1">
          <color theme="4"/>
        </stop>
      </gradient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488691"/>
        <bgColor indexed="64"/>
      </patternFill>
    </fill>
    <fill>
      <patternFill patternType="solid">
        <fgColor rgb="FFFFFF00"/>
        <bgColor indexed="64"/>
      </patternFill>
    </fill>
  </fills>
  <borders count="23">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theme="8" tint="0.39991454817346722"/>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0">
    <xf numFmtId="0" fontId="0" fillId="0" borderId="0"/>
    <xf numFmtId="0" fontId="5" fillId="0" borderId="0" applyNumberFormat="0" applyFill="0" applyBorder="0" applyProtection="0"/>
    <xf numFmtId="0" fontId="6" fillId="0" borderId="0" applyNumberFormat="0" applyFill="0" applyBorder="0" applyProtection="0"/>
    <xf numFmtId="0" fontId="7" fillId="0" borderId="0" applyNumberFormat="0" applyFill="0" applyBorder="0" applyProtection="0"/>
    <xf numFmtId="0" fontId="4" fillId="0" borderId="0" applyNumberFormat="0" applyFill="0" applyBorder="0" applyProtection="0"/>
    <xf numFmtId="0" fontId="23" fillId="0" borderId="0" applyNumberFormat="0" applyFill="0" applyBorder="0" applyAlignment="0" applyProtection="0"/>
    <xf numFmtId="0" fontId="24" fillId="0" borderId="10" applyNumberFormat="0" applyFill="0" applyAlignment="0" applyProtection="0"/>
    <xf numFmtId="0" fontId="25" fillId="0" borderId="11" applyNumberFormat="0" applyFill="0" applyAlignment="0" applyProtection="0"/>
    <xf numFmtId="0" fontId="26" fillId="0" borderId="12" applyNumberFormat="0" applyFill="0" applyAlignment="0" applyProtection="0"/>
    <xf numFmtId="0" fontId="26" fillId="0" borderId="0" applyNumberFormat="0" applyFill="0" applyBorder="0" applyAlignment="0" applyProtection="0"/>
    <xf numFmtId="0" fontId="27" fillId="4" borderId="0" applyNumberFormat="0" applyBorder="0" applyAlignment="0" applyProtection="0"/>
    <xf numFmtId="0" fontId="28" fillId="5" borderId="0" applyNumberFormat="0" applyBorder="0" applyAlignment="0" applyProtection="0"/>
    <xf numFmtId="0" fontId="29" fillId="6" borderId="0" applyNumberFormat="0" applyBorder="0" applyAlignment="0" applyProtection="0"/>
    <xf numFmtId="0" fontId="30" fillId="7" borderId="13" applyNumberFormat="0" applyAlignment="0" applyProtection="0"/>
    <xf numFmtId="0" fontId="31" fillId="8" borderId="14" applyNumberFormat="0" applyAlignment="0" applyProtection="0"/>
    <xf numFmtId="0" fontId="32" fillId="8" borderId="13" applyNumberFormat="0" applyAlignment="0" applyProtection="0"/>
    <xf numFmtId="0" fontId="33" fillId="0" borderId="15" applyNumberFormat="0" applyFill="0" applyAlignment="0" applyProtection="0"/>
    <xf numFmtId="0" fontId="34" fillId="9" borderId="16" applyNumberFormat="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0" borderId="18" applyNumberFormat="0" applyFill="0" applyAlignment="0" applyProtection="0"/>
    <xf numFmtId="0" fontId="3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38" fillId="14" borderId="0" applyNumberFormat="0" applyBorder="0" applyAlignment="0" applyProtection="0"/>
    <xf numFmtId="0" fontId="3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38" fillId="22" borderId="0" applyNumberFormat="0" applyBorder="0" applyAlignment="0" applyProtection="0"/>
    <xf numFmtId="0" fontId="3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38" fillId="26" borderId="0" applyNumberFormat="0" applyBorder="0" applyAlignment="0" applyProtection="0"/>
    <xf numFmtId="0" fontId="3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38" fillId="30" borderId="0" applyNumberFormat="0" applyBorder="0" applyAlignment="0" applyProtection="0"/>
    <xf numFmtId="0" fontId="3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38" fillId="34" borderId="0" applyNumberFormat="0" applyBorder="0" applyAlignment="0" applyProtection="0"/>
    <xf numFmtId="0" fontId="39" fillId="0" borderId="0" applyNumberFormat="0" applyFill="0" applyBorder="0" applyProtection="0"/>
    <xf numFmtId="0" fontId="1" fillId="10" borderId="17" applyNumberFormat="0" applyFont="0" applyAlignment="0" applyProtection="0"/>
    <xf numFmtId="0" fontId="40" fillId="0" borderId="0" applyNumberFormat="0" applyFill="0" applyBorder="0" applyProtection="0"/>
    <xf numFmtId="0" fontId="41" fillId="0" borderId="0" applyNumberFormat="0" applyFill="0" applyBorder="0" applyProtection="0"/>
    <xf numFmtId="0" fontId="64" fillId="0" borderId="0"/>
  </cellStyleXfs>
  <cellXfs count="130">
    <xf numFmtId="0" fontId="0" fillId="0" borderId="0" xfId="0"/>
    <xf numFmtId="0" fontId="5" fillId="0" borderId="0" xfId="1" applyFont="1" applyAlignment="1"/>
    <xf numFmtId="0" fontId="0" fillId="0" borderId="0" xfId="0" applyAlignment="1">
      <alignment horizontal="center"/>
    </xf>
    <xf numFmtId="0" fontId="0" fillId="0" borderId="0" xfId="0" applyBorder="1" applyAlignment="1">
      <alignment horizontal="center"/>
    </xf>
    <xf numFmtId="9" fontId="5" fillId="0" borderId="0" xfId="1" applyNumberFormat="1" applyFont="1" applyAlignment="1"/>
    <xf numFmtId="0" fontId="8" fillId="0" borderId="0" xfId="4" applyFont="1" applyAlignment="1"/>
    <xf numFmtId="0" fontId="9" fillId="0" borderId="0" xfId="0" applyFont="1"/>
    <xf numFmtId="0" fontId="10" fillId="0" borderId="0" xfId="0" applyFont="1"/>
    <xf numFmtId="0" fontId="10" fillId="0" borderId="0" xfId="0" applyFont="1" applyAlignment="1">
      <alignment horizontal="center"/>
    </xf>
    <xf numFmtId="0" fontId="11" fillId="0" borderId="0" xfId="1" applyFont="1" applyAlignment="1"/>
    <xf numFmtId="0" fontId="11" fillId="0" borderId="0" xfId="1" applyFont="1" applyAlignment="1">
      <alignment vertical="top" wrapText="1"/>
    </xf>
    <xf numFmtId="0" fontId="11" fillId="0" borderId="0" xfId="1" applyFont="1" applyAlignment="1">
      <alignment horizontal="center"/>
    </xf>
    <xf numFmtId="0" fontId="13" fillId="0" borderId="0" xfId="0" applyFont="1"/>
    <xf numFmtId="0" fontId="14" fillId="0" borderId="0" xfId="2" applyFont="1" applyAlignment="1"/>
    <xf numFmtId="0" fontId="4" fillId="0" borderId="0" xfId="1" applyFont="1" applyAlignment="1"/>
    <xf numFmtId="0" fontId="11" fillId="0" borderId="0" xfId="0" applyFont="1"/>
    <xf numFmtId="0" fontId="15" fillId="0" borderId="0" xfId="0" applyFont="1"/>
    <xf numFmtId="0" fontId="16" fillId="0" borderId="0" xfId="0" applyFont="1"/>
    <xf numFmtId="0" fontId="13" fillId="0" borderId="0" xfId="0" applyFont="1" applyAlignment="1">
      <alignment wrapText="1"/>
    </xf>
    <xf numFmtId="0" fontId="12" fillId="0" borderId="0" xfId="2" applyFont="1" applyAlignment="1">
      <alignment horizontal="center"/>
    </xf>
    <xf numFmtId="0" fontId="11" fillId="0" borderId="0" xfId="1" applyFont="1" applyAlignment="1">
      <alignment horizontal="center" vertical="top" wrapText="1"/>
    </xf>
    <xf numFmtId="0" fontId="17" fillId="0" borderId="0" xfId="1" applyFont="1" applyAlignment="1">
      <alignment horizontal="center"/>
    </xf>
    <xf numFmtId="2" fontId="7" fillId="0" borderId="3" xfId="3" applyNumberFormat="1" applyBorder="1" applyAlignment="1">
      <alignment horizontal="center"/>
    </xf>
    <xf numFmtId="2" fontId="7" fillId="0" borderId="0" xfId="3" applyNumberFormat="1" applyBorder="1" applyAlignment="1">
      <alignment horizontal="center"/>
    </xf>
    <xf numFmtId="2" fontId="7" fillId="0" borderId="4" xfId="3" applyNumberFormat="1" applyBorder="1" applyAlignment="1">
      <alignment horizontal="center"/>
    </xf>
    <xf numFmtId="2" fontId="7" fillId="0" borderId="6" xfId="3" applyNumberFormat="1" applyBorder="1" applyAlignment="1">
      <alignment horizontal="center"/>
    </xf>
    <xf numFmtId="2" fontId="7" fillId="0" borderId="7" xfId="3" applyNumberFormat="1" applyBorder="1" applyAlignment="1">
      <alignment horizontal="center"/>
    </xf>
    <xf numFmtId="0" fontId="17" fillId="0" borderId="0" xfId="1" applyFont="1" applyBorder="1" applyAlignment="1">
      <alignment horizontal="center"/>
    </xf>
    <xf numFmtId="0" fontId="0" fillId="0" borderId="0" xfId="0" applyBorder="1"/>
    <xf numFmtId="0" fontId="18" fillId="0" borderId="0" xfId="0" applyFont="1" applyFill="1" applyBorder="1" applyAlignment="1">
      <alignment horizontal="center"/>
    </xf>
    <xf numFmtId="0" fontId="18" fillId="0" borderId="0" xfId="0" applyFont="1"/>
    <xf numFmtId="0" fontId="18" fillId="0" borderId="0" xfId="0" applyFont="1" applyAlignment="1">
      <alignment horizontal="center"/>
    </xf>
    <xf numFmtId="14" fontId="18" fillId="0" borderId="0" xfId="0" applyNumberFormat="1" applyFont="1"/>
    <xf numFmtId="165" fontId="18" fillId="0" borderId="0" xfId="0" applyNumberFormat="1" applyFont="1"/>
    <xf numFmtId="14" fontId="18" fillId="0" borderId="0" xfId="0" applyNumberFormat="1" applyFont="1" applyAlignment="1">
      <alignment horizontal="center"/>
    </xf>
    <xf numFmtId="165" fontId="18" fillId="0" borderId="0" xfId="0" applyNumberFormat="1" applyFont="1" applyAlignment="1">
      <alignment horizontal="center"/>
    </xf>
    <xf numFmtId="0" fontId="18" fillId="0" borderId="0" xfId="0" applyFont="1" applyBorder="1"/>
    <xf numFmtId="165" fontId="18" fillId="0" borderId="0" xfId="0" applyNumberFormat="1" applyFont="1" applyBorder="1" applyAlignment="1">
      <alignment horizontal="center"/>
    </xf>
    <xf numFmtId="0" fontId="19" fillId="0" borderId="0" xfId="0" applyFont="1"/>
    <xf numFmtId="0" fontId="19" fillId="0" borderId="0" xfId="0" applyFont="1" applyBorder="1" applyAlignment="1">
      <alignment horizontal="center"/>
    </xf>
    <xf numFmtId="0" fontId="19" fillId="0" borderId="0" xfId="0" applyFont="1" applyFill="1" applyBorder="1" applyAlignment="1">
      <alignment horizontal="center"/>
    </xf>
    <xf numFmtId="0" fontId="19" fillId="0" borderId="6" xfId="0" applyFont="1" applyBorder="1" applyAlignment="1">
      <alignment horizontal="center"/>
    </xf>
    <xf numFmtId="0" fontId="19" fillId="0" borderId="6" xfId="0" applyFont="1" applyFill="1" applyBorder="1" applyAlignment="1">
      <alignment horizontal="center"/>
    </xf>
    <xf numFmtId="0" fontId="18" fillId="0" borderId="0" xfId="0" applyFont="1" applyFill="1" applyBorder="1"/>
    <xf numFmtId="164" fontId="3" fillId="0" borderId="0" xfId="0" applyNumberFormat="1" applyFont="1" applyFill="1" applyBorder="1" applyAlignment="1">
      <alignment horizontal="center" vertical="center"/>
    </xf>
    <xf numFmtId="14" fontId="18" fillId="0" borderId="0" xfId="0" applyNumberFormat="1" applyFont="1" applyFill="1" applyAlignment="1">
      <alignment horizontal="center"/>
    </xf>
    <xf numFmtId="14" fontId="18" fillId="2" borderId="2" xfId="0" applyNumberFormat="1" applyFont="1" applyFill="1" applyBorder="1" applyAlignment="1">
      <alignment horizontal="center"/>
    </xf>
    <xf numFmtId="14" fontId="18" fillId="2" borderId="4" xfId="0" applyNumberFormat="1" applyFont="1" applyFill="1" applyBorder="1" applyAlignment="1">
      <alignment horizontal="center"/>
    </xf>
    <xf numFmtId="14" fontId="18" fillId="2" borderId="0" xfId="0" applyNumberFormat="1" applyFont="1" applyFill="1" applyBorder="1" applyAlignment="1">
      <alignment horizontal="center"/>
    </xf>
    <xf numFmtId="0" fontId="18" fillId="2" borderId="0" xfId="0" applyFont="1" applyFill="1" applyBorder="1" applyAlignment="1">
      <alignment horizontal="center"/>
    </xf>
    <xf numFmtId="0" fontId="18" fillId="2" borderId="8" xfId="0" applyFont="1" applyFill="1" applyBorder="1" applyAlignment="1">
      <alignment horizontal="center"/>
    </xf>
    <xf numFmtId="0" fontId="18" fillId="2" borderId="1" xfId="0" applyFont="1" applyFill="1" applyBorder="1" applyAlignment="1">
      <alignment horizontal="center"/>
    </xf>
    <xf numFmtId="14" fontId="18" fillId="2" borderId="1" xfId="0" applyNumberFormat="1" applyFont="1" applyFill="1" applyBorder="1" applyAlignment="1">
      <alignment horizontal="center"/>
    </xf>
    <xf numFmtId="0" fontId="18" fillId="2" borderId="3" xfId="0" applyFont="1" applyFill="1" applyBorder="1" applyAlignment="1">
      <alignment horizontal="center"/>
    </xf>
    <xf numFmtId="0" fontId="13" fillId="0" borderId="0" xfId="0" applyFont="1" applyAlignment="1">
      <alignment horizontal="left"/>
    </xf>
    <xf numFmtId="14" fontId="13" fillId="0" borderId="0" xfId="0" applyNumberFormat="1" applyFont="1" applyAlignment="1">
      <alignment horizontal="left"/>
    </xf>
    <xf numFmtId="0" fontId="13" fillId="0" borderId="0" xfId="0" applyFont="1" applyAlignment="1">
      <alignment horizontal="right"/>
    </xf>
    <xf numFmtId="0" fontId="13" fillId="0" borderId="0" xfId="0" applyFont="1" applyAlignment="1">
      <alignment vertical="top"/>
    </xf>
    <xf numFmtId="2" fontId="42" fillId="0" borderId="8" xfId="3" quotePrefix="1" applyNumberFormat="1" applyFont="1" applyBorder="1" applyAlignment="1">
      <alignment horizontal="center"/>
    </xf>
    <xf numFmtId="2" fontId="42" fillId="0" borderId="1" xfId="3" applyNumberFormat="1" applyFont="1" applyBorder="1" applyAlignment="1">
      <alignment horizontal="center"/>
    </xf>
    <xf numFmtId="2" fontId="42" fillId="0" borderId="2" xfId="3" applyNumberFormat="1" applyFont="1" applyBorder="1" applyAlignment="1">
      <alignment horizontal="center"/>
    </xf>
    <xf numFmtId="2" fontId="42" fillId="0" borderId="3" xfId="3" applyNumberFormat="1" applyFont="1" applyBorder="1" applyAlignment="1">
      <alignment horizontal="center"/>
    </xf>
    <xf numFmtId="2" fontId="42" fillId="0" borderId="0" xfId="3" applyNumberFormat="1" applyFont="1" applyBorder="1" applyAlignment="1">
      <alignment horizontal="center"/>
    </xf>
    <xf numFmtId="2" fontId="42" fillId="0" borderId="4" xfId="3" applyNumberFormat="1" applyFont="1" applyBorder="1" applyAlignment="1">
      <alignment horizontal="center"/>
    </xf>
    <xf numFmtId="0" fontId="6" fillId="0" borderId="0" xfId="2"/>
    <xf numFmtId="0" fontId="42" fillId="0" borderId="0" xfId="1" applyFont="1" applyAlignment="1">
      <alignment horizontal="center"/>
    </xf>
    <xf numFmtId="0" fontId="18" fillId="0" borderId="0" xfId="0" applyFont="1" applyBorder="1" applyAlignment="1">
      <alignment horizontal="center"/>
    </xf>
    <xf numFmtId="14" fontId="18" fillId="0" borderId="0" xfId="0" applyNumberFormat="1" applyFont="1" applyBorder="1"/>
    <xf numFmtId="0" fontId="13" fillId="0" borderId="0" xfId="0" applyFont="1" applyAlignment="1">
      <alignment horizontal="left" vertical="top"/>
    </xf>
    <xf numFmtId="0" fontId="45" fillId="0" borderId="0" xfId="0" applyFont="1"/>
    <xf numFmtId="0" fontId="46" fillId="0" borderId="0" xfId="0" applyFont="1" applyFill="1" applyBorder="1" applyAlignment="1">
      <alignment vertical="center"/>
    </xf>
    <xf numFmtId="0" fontId="47" fillId="0" borderId="0" xfId="0" applyFont="1" applyFill="1" applyBorder="1" applyAlignment="1">
      <alignment vertical="center"/>
    </xf>
    <xf numFmtId="0" fontId="48" fillId="0" borderId="0" xfId="0" applyFont="1" applyFill="1" applyBorder="1" applyAlignment="1">
      <alignment vertical="center"/>
    </xf>
    <xf numFmtId="0" fontId="49" fillId="0" borderId="0" xfId="0" applyFont="1"/>
    <xf numFmtId="0" fontId="50" fillId="0" borderId="0" xfId="0" applyFont="1" applyAlignment="1"/>
    <xf numFmtId="0" fontId="50" fillId="0" borderId="0" xfId="0" applyFont="1" applyBorder="1" applyAlignment="1">
      <alignment horizontal="right"/>
    </xf>
    <xf numFmtId="0" fontId="49" fillId="0" borderId="0" xfId="0" applyFont="1" applyAlignment="1"/>
    <xf numFmtId="0" fontId="51" fillId="0" borderId="0" xfId="2" applyFont="1" applyAlignment="1" applyProtection="1"/>
    <xf numFmtId="0" fontId="52" fillId="0" borderId="0" xfId="0" applyFont="1"/>
    <xf numFmtId="0" fontId="48" fillId="0" borderId="0" xfId="0" applyFont="1"/>
    <xf numFmtId="0" fontId="53" fillId="0" borderId="0" xfId="0" applyFont="1" applyFill="1" applyBorder="1" applyAlignment="1">
      <alignment vertical="center"/>
    </xf>
    <xf numFmtId="14" fontId="54" fillId="35" borderId="19" xfId="0" applyNumberFormat="1" applyFont="1" applyFill="1" applyBorder="1" applyAlignment="1" applyProtection="1">
      <alignment horizontal="center" vertical="center"/>
      <protection locked="0"/>
    </xf>
    <xf numFmtId="0" fontId="55" fillId="0" borderId="0" xfId="0" applyFont="1" applyFill="1" applyBorder="1" applyAlignment="1">
      <alignment horizontal="center" vertical="center"/>
    </xf>
    <xf numFmtId="14" fontId="55" fillId="0" borderId="0" xfId="0" applyNumberFormat="1" applyFont="1" applyFill="1" applyBorder="1" applyAlignment="1">
      <alignment horizontal="center" vertical="center"/>
    </xf>
    <xf numFmtId="165" fontId="55" fillId="0" borderId="0" xfId="0" applyNumberFormat="1" applyFont="1" applyFill="1" applyBorder="1" applyAlignment="1">
      <alignment horizontal="center" vertical="center"/>
    </xf>
    <xf numFmtId="0" fontId="56" fillId="0" borderId="0" xfId="0" applyFont="1" applyFill="1" applyBorder="1" applyAlignment="1">
      <alignment vertical="center"/>
    </xf>
    <xf numFmtId="13" fontId="49" fillId="0" borderId="0" xfId="0" applyNumberFormat="1" applyFont="1"/>
    <xf numFmtId="0" fontId="57" fillId="0" borderId="0" xfId="0" applyFont="1" applyAlignment="1">
      <alignment vertical="top"/>
    </xf>
    <xf numFmtId="0" fontId="58" fillId="0" borderId="0" xfId="0" applyFont="1"/>
    <xf numFmtId="0" fontId="59" fillId="0" borderId="0" xfId="0" applyFont="1" applyFill="1" applyBorder="1" applyAlignment="1">
      <alignment vertical="center"/>
    </xf>
    <xf numFmtId="0" fontId="60" fillId="0" borderId="0" xfId="1" applyFont="1" applyAlignment="1">
      <alignment horizontal="center"/>
    </xf>
    <xf numFmtId="2" fontId="60" fillId="0" borderId="3" xfId="3" applyNumberFormat="1" applyFont="1" applyBorder="1" applyAlignment="1">
      <alignment horizontal="center"/>
    </xf>
    <xf numFmtId="2" fontId="60" fillId="0" borderId="0" xfId="3" applyNumberFormat="1" applyFont="1" applyBorder="1" applyAlignment="1">
      <alignment horizontal="center"/>
    </xf>
    <xf numFmtId="2" fontId="60" fillId="0" borderId="4" xfId="3" applyNumberFormat="1" applyFont="1" applyBorder="1" applyAlignment="1">
      <alignment horizontal="center"/>
    </xf>
    <xf numFmtId="0" fontId="61" fillId="0" borderId="0" xfId="2" applyFont="1" applyAlignment="1" applyProtection="1">
      <alignment horizontal="right"/>
      <protection locked="0"/>
    </xf>
    <xf numFmtId="0" fontId="62" fillId="0" borderId="0" xfId="0" applyFont="1"/>
    <xf numFmtId="0" fontId="13" fillId="0" borderId="0" xfId="0" applyFont="1" applyAlignment="1">
      <alignment horizontal="right" vertical="top"/>
    </xf>
    <xf numFmtId="0" fontId="63" fillId="0" borderId="0" xfId="4" applyFont="1" applyAlignment="1"/>
    <xf numFmtId="0" fontId="10" fillId="0" borderId="0" xfId="4" applyFont="1" applyAlignment="1"/>
    <xf numFmtId="0" fontId="4" fillId="0" borderId="0" xfId="49" applyFont="1"/>
    <xf numFmtId="0" fontId="18" fillId="36" borderId="3" xfId="0" applyFont="1" applyFill="1" applyBorder="1" applyAlignment="1">
      <alignment horizontal="center"/>
    </xf>
    <xf numFmtId="0" fontId="18" fillId="36" borderId="5" xfId="0" applyFont="1" applyFill="1" applyBorder="1" applyAlignment="1">
      <alignment horizontal="center"/>
    </xf>
    <xf numFmtId="0" fontId="18" fillId="36" borderId="0" xfId="0" applyFont="1" applyFill="1" applyBorder="1" applyAlignment="1">
      <alignment horizontal="center"/>
    </xf>
    <xf numFmtId="0" fontId="18" fillId="36" borderId="6" xfId="0" applyFont="1" applyFill="1" applyBorder="1" applyAlignment="1">
      <alignment horizontal="center"/>
    </xf>
    <xf numFmtId="14" fontId="18" fillId="36" borderId="0" xfId="0" applyNumberFormat="1" applyFont="1" applyFill="1" applyBorder="1" applyAlignment="1">
      <alignment horizontal="center"/>
    </xf>
    <xf numFmtId="14" fontId="18" fillId="36" borderId="6" xfId="0" applyNumberFormat="1" applyFont="1" applyFill="1" applyBorder="1" applyAlignment="1">
      <alignment horizontal="center"/>
    </xf>
    <xf numFmtId="14" fontId="18" fillId="36" borderId="4" xfId="0" applyNumberFormat="1" applyFont="1" applyFill="1" applyBorder="1"/>
    <xf numFmtId="14" fontId="18" fillId="0" borderId="7" xfId="0" applyNumberFormat="1" applyFont="1" applyFill="1" applyBorder="1"/>
    <xf numFmtId="0" fontId="18" fillId="36" borderId="20" xfId="0" applyFont="1" applyFill="1" applyBorder="1" applyAlignment="1">
      <alignment horizontal="center"/>
    </xf>
    <xf numFmtId="0" fontId="18" fillId="36" borderId="21" xfId="0" applyFont="1" applyFill="1" applyBorder="1" applyAlignment="1">
      <alignment horizontal="center"/>
    </xf>
    <xf numFmtId="0" fontId="18" fillId="36" borderId="22" xfId="0" applyFont="1" applyFill="1" applyBorder="1" applyAlignment="1">
      <alignment horizontal="center"/>
    </xf>
    <xf numFmtId="0" fontId="21" fillId="3" borderId="9" xfId="0" applyFont="1" applyFill="1" applyBorder="1" applyAlignment="1">
      <alignment horizontal="center"/>
    </xf>
    <xf numFmtId="0" fontId="22" fillId="3" borderId="0" xfId="0" applyFont="1" applyFill="1" applyBorder="1" applyAlignment="1">
      <alignment horizontal="center"/>
    </xf>
    <xf numFmtId="0" fontId="0" fillId="0" borderId="0" xfId="0" applyAlignment="1"/>
    <xf numFmtId="14" fontId="13" fillId="0" borderId="0" xfId="0" applyNumberFormat="1" applyFont="1" applyAlignment="1">
      <alignment horizontal="left" vertical="top" wrapText="1"/>
    </xf>
    <xf numFmtId="0" fontId="0" fillId="0" borderId="0" xfId="0" applyAlignment="1">
      <alignment vertical="top"/>
    </xf>
    <xf numFmtId="0" fontId="13" fillId="0" borderId="0" xfId="0" applyFont="1" applyAlignment="1">
      <alignment horizontal="left"/>
    </xf>
    <xf numFmtId="0" fontId="13" fillId="0" borderId="0" xfId="0" applyFont="1" applyAlignment="1">
      <alignment horizontal="left" vertical="top" wrapText="1"/>
    </xf>
    <xf numFmtId="0" fontId="0" fillId="0" borderId="0" xfId="0" applyAlignment="1">
      <alignment horizontal="left" vertical="top" wrapText="1"/>
    </xf>
    <xf numFmtId="0" fontId="50" fillId="0" borderId="0" xfId="0" applyFont="1" applyAlignment="1"/>
    <xf numFmtId="0" fontId="58" fillId="0" borderId="0" xfId="0" applyFont="1" applyAlignment="1">
      <alignment vertical="top" wrapText="1"/>
    </xf>
    <xf numFmtId="0" fontId="50" fillId="0" borderId="0" xfId="0" applyFont="1" applyAlignment="1">
      <alignment horizontal="left" vertical="top" wrapText="1"/>
    </xf>
    <xf numFmtId="0" fontId="49" fillId="0" borderId="0" xfId="0" applyFont="1" applyAlignment="1">
      <alignment horizontal="left" vertical="top" wrapText="1"/>
    </xf>
    <xf numFmtId="0" fontId="20" fillId="0" borderId="0" xfId="0" applyFont="1" applyAlignment="1">
      <alignment wrapText="1"/>
    </xf>
    <xf numFmtId="0" fontId="13" fillId="0" borderId="0" xfId="0" applyFont="1" applyAlignment="1">
      <alignment wrapText="1"/>
    </xf>
    <xf numFmtId="0" fontId="19" fillId="0" borderId="0" xfId="0" applyFont="1" applyBorder="1" applyAlignment="1">
      <alignment horizontal="center"/>
    </xf>
    <xf numFmtId="0" fontId="19" fillId="0" borderId="0" xfId="0" applyFont="1" applyAlignment="1">
      <alignment horizontal="center"/>
    </xf>
    <xf numFmtId="0" fontId="18" fillId="0" borderId="0" xfId="0" applyFont="1" applyAlignment="1">
      <alignment horizontal="center"/>
    </xf>
    <xf numFmtId="0" fontId="16" fillId="0" borderId="0" xfId="0" applyFont="1" applyAlignment="1">
      <alignment vertical="top" wrapText="1"/>
    </xf>
    <xf numFmtId="0" fontId="13" fillId="0" borderId="0" xfId="0" applyFont="1" applyAlignment="1">
      <alignment vertical="top" wrapText="1"/>
    </xf>
  </cellXfs>
  <cellStyles count="50">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erekening" xfId="15" builtinId="22" customBuiltin="1"/>
    <cellStyle name="Controlecel" xfId="17" builtinId="23" customBuiltin="1"/>
    <cellStyle name="Gekoppelde cel" xfId="16" builtinId="24" customBuiltin="1"/>
    <cellStyle name="Goed" xfId="10" builtinId="26" customBuiltin="1"/>
    <cellStyle name="Header" xfId="1"/>
    <cellStyle name="Header 2" xfId="47"/>
    <cellStyle name="Hyperlink" xfId="2" builtinId="8"/>
    <cellStyle name="Invoer" xfId="13" builtinId="20" customBuiltin="1"/>
    <cellStyle name="Kop 1" xfId="6" builtinId="16" customBuiltin="1"/>
    <cellStyle name="Kop 2" xfId="7" builtinId="17" customBuiltin="1"/>
    <cellStyle name="Kop 3" xfId="8" builtinId="18" customBuiltin="1"/>
    <cellStyle name="Kop 4" xfId="9" builtinId="19" customBuiltin="1"/>
    <cellStyle name="Neutraal" xfId="12" builtinId="28" customBuiltin="1"/>
    <cellStyle name="Notitie 2" xfId="46"/>
    <cellStyle name="Ongeldig" xfId="11" builtinId="27" customBuiltin="1"/>
    <cellStyle name="Standaard" xfId="0" builtinId="0"/>
    <cellStyle name="Standaard 2" xfId="45"/>
    <cellStyle name="Standaard 3" xfId="49"/>
    <cellStyle name="Standaard_CBS" xfId="3"/>
    <cellStyle name="Titel" xfId="5" builtinId="15" customBuiltin="1"/>
    <cellStyle name="Title" xfId="4"/>
    <cellStyle name="Title 2" xfId="48"/>
    <cellStyle name="Totaal" xfId="20" builtinId="25" customBuiltin="1"/>
    <cellStyle name="Uitvoer" xfId="14" builtinId="21" customBuiltin="1"/>
    <cellStyle name="Verklarende tekst" xfId="19" builtinId="53" customBuiltin="1"/>
    <cellStyle name="Waarschuwingstekst" xfId="18" builtinId="11" customBuiltin="1"/>
  </cellStyles>
  <dxfs count="0"/>
  <tableStyles count="0" defaultTableStyle="TableStyleMedium2" defaultPivotStyle="PivotStyleLight16"/>
  <colors>
    <mruColors>
      <color rgb="FFA30068"/>
      <color rgb="FF488691"/>
      <color rgb="FF14D1DE"/>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nl-NL"/>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A30068"/>
                </a:solidFill>
                <a:latin typeface="+mj-lt"/>
                <a:ea typeface="+mn-ea"/>
                <a:cs typeface="+mn-cs"/>
              </a:defRPr>
            </a:pPr>
            <a:r>
              <a:rPr lang="nl-NL" b="1">
                <a:solidFill>
                  <a:srgbClr val="A30068"/>
                </a:solidFill>
              </a:rPr>
              <a:t>Verwachte stijging  AOW- en pensioenrichtleeftijd</a:t>
            </a:r>
          </a:p>
          <a:p>
            <a:pPr>
              <a:defRPr>
                <a:solidFill>
                  <a:srgbClr val="A30068"/>
                </a:solidFill>
              </a:defRPr>
            </a:pPr>
            <a:endParaRPr lang="nl-NL" b="1">
              <a:solidFill>
                <a:srgbClr val="A30068"/>
              </a:solidFill>
            </a:endParaRPr>
          </a:p>
        </c:rich>
      </c:tx>
      <c:layout>
        <c:manualLayout>
          <c:xMode val="edge"/>
          <c:yMode val="edge"/>
          <c:x val="0.14001735026706716"/>
          <c:y val="2.0275317147856516E-2"/>
        </c:manualLayout>
      </c:layout>
      <c:overlay val="0"/>
      <c:spPr>
        <a:noFill/>
        <a:ln>
          <a:noFill/>
        </a:ln>
        <a:effectLst/>
      </c:spPr>
      <c:txPr>
        <a:bodyPr rot="0" spcFirstLastPara="1" vertOverflow="ellipsis" vert="horz" wrap="square" anchor="ctr" anchorCtr="1"/>
        <a:lstStyle/>
        <a:p>
          <a:pPr>
            <a:defRPr sz="1600" b="1" i="0" u="none" strike="noStrike" kern="1200" baseline="0">
              <a:solidFill>
                <a:srgbClr val="A30068"/>
              </a:solidFill>
              <a:latin typeface="+mj-lt"/>
              <a:ea typeface="+mn-ea"/>
              <a:cs typeface="+mn-cs"/>
            </a:defRPr>
          </a:pPr>
          <a:endParaRPr lang="nl-NL"/>
        </a:p>
      </c:txPr>
    </c:title>
    <c:autoTitleDeleted val="0"/>
    <c:plotArea>
      <c:layout>
        <c:manualLayout>
          <c:layoutTarget val="inner"/>
          <c:xMode val="edge"/>
          <c:yMode val="edge"/>
          <c:x val="8.5051653425586723E-2"/>
          <c:y val="0.19661049491938382"/>
          <c:w val="0.83247527443831859"/>
          <c:h val="0.56949246804235309"/>
        </c:manualLayout>
      </c:layout>
      <c:lineChart>
        <c:grouping val="standard"/>
        <c:varyColors val="0"/>
        <c:ser>
          <c:idx val="0"/>
          <c:order val="0"/>
          <c:tx>
            <c:v>AOW leeftijd</c:v>
          </c:tx>
          <c:spPr>
            <a:ln w="25400" cap="rnd">
              <a:solidFill>
                <a:srgbClr val="488691"/>
              </a:solidFill>
              <a:round/>
            </a:ln>
            <a:effectLst>
              <a:outerShdw blurRad="57150" dist="19050" dir="5400000" algn="ctr" rotWithShape="0">
                <a:srgbClr val="000000">
                  <a:alpha val="63000"/>
                </a:srgbClr>
              </a:outerShdw>
            </a:effectLst>
          </c:spPr>
          <c:marker>
            <c:symbol val="none"/>
          </c:marker>
          <c:cat>
            <c:numRef>
              <c:f>Prognose!$B$4:$B$42</c:f>
              <c:numCache>
                <c:formatCode>General</c:formatCode>
                <c:ptCount val="39"/>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pt idx="14">
                  <c:v>2026</c:v>
                </c:pt>
                <c:pt idx="15">
                  <c:v>2027</c:v>
                </c:pt>
                <c:pt idx="16">
                  <c:v>2028</c:v>
                </c:pt>
                <c:pt idx="17">
                  <c:v>2029</c:v>
                </c:pt>
                <c:pt idx="18">
                  <c:v>2030</c:v>
                </c:pt>
                <c:pt idx="19">
                  <c:v>2031</c:v>
                </c:pt>
                <c:pt idx="20">
                  <c:v>2032</c:v>
                </c:pt>
                <c:pt idx="21">
                  <c:v>2033</c:v>
                </c:pt>
                <c:pt idx="22">
                  <c:v>2034</c:v>
                </c:pt>
                <c:pt idx="23">
                  <c:v>2035</c:v>
                </c:pt>
                <c:pt idx="24">
                  <c:v>2036</c:v>
                </c:pt>
                <c:pt idx="25">
                  <c:v>2037</c:v>
                </c:pt>
                <c:pt idx="26">
                  <c:v>2038</c:v>
                </c:pt>
                <c:pt idx="27">
                  <c:v>2039</c:v>
                </c:pt>
                <c:pt idx="28">
                  <c:v>2040</c:v>
                </c:pt>
                <c:pt idx="29">
                  <c:v>2041</c:v>
                </c:pt>
                <c:pt idx="30">
                  <c:v>2042</c:v>
                </c:pt>
                <c:pt idx="31">
                  <c:v>2043</c:v>
                </c:pt>
                <c:pt idx="32">
                  <c:v>2044</c:v>
                </c:pt>
                <c:pt idx="33">
                  <c:v>2045</c:v>
                </c:pt>
                <c:pt idx="34">
                  <c:v>2046</c:v>
                </c:pt>
                <c:pt idx="35">
                  <c:v>2047</c:v>
                </c:pt>
                <c:pt idx="36">
                  <c:v>2048</c:v>
                </c:pt>
                <c:pt idx="37">
                  <c:v>2049</c:v>
                </c:pt>
                <c:pt idx="38">
                  <c:v>2050</c:v>
                </c:pt>
              </c:numCache>
            </c:numRef>
          </c:cat>
          <c:val>
            <c:numRef>
              <c:f>Prognose!$F$4:$F$42</c:f>
              <c:numCache>
                <c:formatCode>General</c:formatCode>
                <c:ptCount val="39"/>
                <c:pt idx="0">
                  <c:v>65</c:v>
                </c:pt>
                <c:pt idx="1">
                  <c:v>65.083333333333329</c:v>
                </c:pt>
                <c:pt idx="2">
                  <c:v>65.166666666666671</c:v>
                </c:pt>
                <c:pt idx="3">
                  <c:v>65.25</c:v>
                </c:pt>
                <c:pt idx="4">
                  <c:v>65.5</c:v>
                </c:pt>
                <c:pt idx="5">
                  <c:v>65.75</c:v>
                </c:pt>
                <c:pt idx="6">
                  <c:v>66</c:v>
                </c:pt>
                <c:pt idx="7">
                  <c:v>66.333333333333329</c:v>
                </c:pt>
                <c:pt idx="8">
                  <c:v>66.666666666666671</c:v>
                </c:pt>
                <c:pt idx="9">
                  <c:v>67</c:v>
                </c:pt>
                <c:pt idx="10">
                  <c:v>67.25</c:v>
                </c:pt>
                <c:pt idx="11">
                  <c:v>67.25</c:v>
                </c:pt>
                <c:pt idx="12">
                  <c:v>67.25</c:v>
                </c:pt>
                <c:pt idx="13">
                  <c:v>67.25</c:v>
                </c:pt>
                <c:pt idx="14">
                  <c:v>67.5</c:v>
                </c:pt>
                <c:pt idx="15">
                  <c:v>67.5</c:v>
                </c:pt>
                <c:pt idx="16">
                  <c:v>67.75</c:v>
                </c:pt>
                <c:pt idx="17">
                  <c:v>67.75</c:v>
                </c:pt>
                <c:pt idx="18">
                  <c:v>67.75</c:v>
                </c:pt>
                <c:pt idx="19">
                  <c:v>68</c:v>
                </c:pt>
                <c:pt idx="20">
                  <c:v>68</c:v>
                </c:pt>
                <c:pt idx="21">
                  <c:v>68.25</c:v>
                </c:pt>
                <c:pt idx="22">
                  <c:v>68.25</c:v>
                </c:pt>
                <c:pt idx="23">
                  <c:v>68.5</c:v>
                </c:pt>
                <c:pt idx="24">
                  <c:v>68.5</c:v>
                </c:pt>
                <c:pt idx="25">
                  <c:v>68.75</c:v>
                </c:pt>
                <c:pt idx="26">
                  <c:v>68.75</c:v>
                </c:pt>
                <c:pt idx="27">
                  <c:v>69</c:v>
                </c:pt>
                <c:pt idx="28">
                  <c:v>69</c:v>
                </c:pt>
                <c:pt idx="29">
                  <c:v>69.25</c:v>
                </c:pt>
                <c:pt idx="30">
                  <c:v>69.25</c:v>
                </c:pt>
                <c:pt idx="31">
                  <c:v>69.5</c:v>
                </c:pt>
                <c:pt idx="32">
                  <c:v>69.5</c:v>
                </c:pt>
                <c:pt idx="33">
                  <c:v>69.5</c:v>
                </c:pt>
                <c:pt idx="34">
                  <c:v>69.75</c:v>
                </c:pt>
                <c:pt idx="35">
                  <c:v>69.75</c:v>
                </c:pt>
                <c:pt idx="36">
                  <c:v>70</c:v>
                </c:pt>
                <c:pt idx="37">
                  <c:v>70</c:v>
                </c:pt>
                <c:pt idx="38">
                  <c:v>70.25</c:v>
                </c:pt>
              </c:numCache>
            </c:numRef>
          </c:val>
          <c:smooth val="0"/>
        </c:ser>
        <c:ser>
          <c:idx val="1"/>
          <c:order val="1"/>
          <c:tx>
            <c:v>Pensioenrichtleeftijd</c:v>
          </c:tx>
          <c:spPr>
            <a:ln w="25400" cap="rnd">
              <a:solidFill>
                <a:srgbClr val="A30068"/>
              </a:solidFill>
              <a:round/>
            </a:ln>
            <a:effectLst>
              <a:outerShdw blurRad="57150" dist="19050" dir="5400000" algn="ctr" rotWithShape="0">
                <a:srgbClr val="000000">
                  <a:alpha val="63000"/>
                </a:srgbClr>
              </a:outerShdw>
            </a:effectLst>
          </c:spPr>
          <c:marker>
            <c:symbol val="none"/>
          </c:marker>
          <c:cat>
            <c:numRef>
              <c:f>Prognose!$B$4:$B$42</c:f>
              <c:numCache>
                <c:formatCode>General</c:formatCode>
                <c:ptCount val="39"/>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pt idx="14">
                  <c:v>2026</c:v>
                </c:pt>
                <c:pt idx="15">
                  <c:v>2027</c:v>
                </c:pt>
                <c:pt idx="16">
                  <c:v>2028</c:v>
                </c:pt>
                <c:pt idx="17">
                  <c:v>2029</c:v>
                </c:pt>
                <c:pt idx="18">
                  <c:v>2030</c:v>
                </c:pt>
                <c:pt idx="19">
                  <c:v>2031</c:v>
                </c:pt>
                <c:pt idx="20">
                  <c:v>2032</c:v>
                </c:pt>
                <c:pt idx="21">
                  <c:v>2033</c:v>
                </c:pt>
                <c:pt idx="22">
                  <c:v>2034</c:v>
                </c:pt>
                <c:pt idx="23">
                  <c:v>2035</c:v>
                </c:pt>
                <c:pt idx="24">
                  <c:v>2036</c:v>
                </c:pt>
                <c:pt idx="25">
                  <c:v>2037</c:v>
                </c:pt>
                <c:pt idx="26">
                  <c:v>2038</c:v>
                </c:pt>
                <c:pt idx="27">
                  <c:v>2039</c:v>
                </c:pt>
                <c:pt idx="28">
                  <c:v>2040</c:v>
                </c:pt>
                <c:pt idx="29">
                  <c:v>2041</c:v>
                </c:pt>
                <c:pt idx="30">
                  <c:v>2042</c:v>
                </c:pt>
                <c:pt idx="31">
                  <c:v>2043</c:v>
                </c:pt>
                <c:pt idx="32">
                  <c:v>2044</c:v>
                </c:pt>
                <c:pt idx="33">
                  <c:v>2045</c:v>
                </c:pt>
                <c:pt idx="34">
                  <c:v>2046</c:v>
                </c:pt>
                <c:pt idx="35">
                  <c:v>2047</c:v>
                </c:pt>
                <c:pt idx="36">
                  <c:v>2048</c:v>
                </c:pt>
                <c:pt idx="37">
                  <c:v>2049</c:v>
                </c:pt>
                <c:pt idx="38">
                  <c:v>2050</c:v>
                </c:pt>
              </c:numCache>
            </c:numRef>
          </c:cat>
          <c:val>
            <c:numRef>
              <c:f>Prognose!$P$4:$P$42</c:f>
              <c:numCache>
                <c:formatCode>General</c:formatCode>
                <c:ptCount val="39"/>
                <c:pt idx="0">
                  <c:v>65</c:v>
                </c:pt>
                <c:pt idx="1">
                  <c:v>65</c:v>
                </c:pt>
                <c:pt idx="2">
                  <c:v>67</c:v>
                </c:pt>
                <c:pt idx="3">
                  <c:v>67</c:v>
                </c:pt>
                <c:pt idx="4">
                  <c:v>67</c:v>
                </c:pt>
                <c:pt idx="5">
                  <c:v>67</c:v>
                </c:pt>
                <c:pt idx="6">
                  <c:v>68</c:v>
                </c:pt>
                <c:pt idx="7">
                  <c:v>68</c:v>
                </c:pt>
                <c:pt idx="8">
                  <c:v>68</c:v>
                </c:pt>
                <c:pt idx="9">
                  <c:v>68</c:v>
                </c:pt>
                <c:pt idx="10">
                  <c:v>68</c:v>
                </c:pt>
                <c:pt idx="11">
                  <c:v>68</c:v>
                </c:pt>
                <c:pt idx="12">
                  <c:v>68</c:v>
                </c:pt>
                <c:pt idx="13">
                  <c:v>68</c:v>
                </c:pt>
                <c:pt idx="14">
                  <c:v>68</c:v>
                </c:pt>
                <c:pt idx="15">
                  <c:v>68</c:v>
                </c:pt>
                <c:pt idx="16">
                  <c:v>68</c:v>
                </c:pt>
                <c:pt idx="17">
                  <c:v>69</c:v>
                </c:pt>
                <c:pt idx="18">
                  <c:v>69</c:v>
                </c:pt>
                <c:pt idx="19">
                  <c:v>69</c:v>
                </c:pt>
                <c:pt idx="20">
                  <c:v>69</c:v>
                </c:pt>
                <c:pt idx="21">
                  <c:v>69</c:v>
                </c:pt>
                <c:pt idx="22">
                  <c:v>69</c:v>
                </c:pt>
                <c:pt idx="23">
                  <c:v>69</c:v>
                </c:pt>
                <c:pt idx="24">
                  <c:v>69</c:v>
                </c:pt>
                <c:pt idx="25">
                  <c:v>69</c:v>
                </c:pt>
                <c:pt idx="26">
                  <c:v>70</c:v>
                </c:pt>
                <c:pt idx="27">
                  <c:v>70</c:v>
                </c:pt>
                <c:pt idx="28">
                  <c:v>70</c:v>
                </c:pt>
                <c:pt idx="29">
                  <c:v>70</c:v>
                </c:pt>
                <c:pt idx="30">
                  <c:v>70</c:v>
                </c:pt>
                <c:pt idx="31">
                  <c:v>70</c:v>
                </c:pt>
                <c:pt idx="32">
                  <c:v>70</c:v>
                </c:pt>
                <c:pt idx="33">
                  <c:v>70</c:v>
                </c:pt>
                <c:pt idx="34">
                  <c:v>70</c:v>
                </c:pt>
                <c:pt idx="35">
                  <c:v>71</c:v>
                </c:pt>
                <c:pt idx="36">
                  <c:v>71</c:v>
                </c:pt>
                <c:pt idx="37">
                  <c:v>71</c:v>
                </c:pt>
                <c:pt idx="38">
                  <c:v>71</c:v>
                </c:pt>
              </c:numCache>
            </c:numRef>
          </c:val>
          <c:smooth val="0"/>
        </c:ser>
        <c:dLbls>
          <c:showLegendKey val="0"/>
          <c:showVal val="0"/>
          <c:showCatName val="0"/>
          <c:showSerName val="0"/>
          <c:showPercent val="0"/>
          <c:showBubbleSize val="0"/>
        </c:dLbls>
        <c:smooth val="0"/>
        <c:axId val="449320336"/>
        <c:axId val="72945360"/>
      </c:lineChart>
      <c:catAx>
        <c:axId val="449320336"/>
        <c:scaling>
          <c:orientation val="minMax"/>
        </c:scaling>
        <c:delete val="0"/>
        <c:axPos val="b"/>
        <c:title>
          <c:tx>
            <c:rich>
              <a:bodyPr rot="0" spcFirstLastPara="1" vertOverflow="ellipsis" vert="horz" wrap="square" anchor="ctr" anchorCtr="1"/>
              <a:lstStyle/>
              <a:p>
                <a:pPr>
                  <a:defRPr sz="1050" b="0" i="0" u="none" strike="noStrike" kern="1200" baseline="0">
                    <a:solidFill>
                      <a:schemeClr val="tx1">
                        <a:lumMod val="65000"/>
                        <a:lumOff val="35000"/>
                      </a:schemeClr>
                    </a:solidFill>
                    <a:latin typeface="+mj-lt"/>
                    <a:ea typeface="+mn-ea"/>
                    <a:cs typeface="+mn-cs"/>
                  </a:defRPr>
                </a:pPr>
                <a:r>
                  <a:rPr lang="nl-NL" sz="1050"/>
                  <a:t>Jaar</a:t>
                </a:r>
              </a:p>
            </c:rich>
          </c:tx>
          <c:layout>
            <c:manualLayout>
              <c:xMode val="edge"/>
              <c:yMode val="edge"/>
              <c:x val="0.46649538653029193"/>
              <c:y val="0.88135735575425944"/>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j-lt"/>
                  <a:ea typeface="+mn-ea"/>
                  <a:cs typeface="+mn-cs"/>
                </a:defRPr>
              </a:pPr>
              <a:endParaRPr lang="nl-NL"/>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j-lt"/>
                <a:ea typeface="+mn-ea"/>
                <a:cs typeface="+mn-cs"/>
              </a:defRPr>
            </a:pPr>
            <a:endParaRPr lang="nl-NL"/>
          </a:p>
        </c:txPr>
        <c:crossAx val="72945360"/>
        <c:crosses val="autoZero"/>
        <c:auto val="1"/>
        <c:lblAlgn val="ctr"/>
        <c:lblOffset val="100"/>
        <c:tickLblSkip val="5"/>
        <c:tickMarkSkip val="1"/>
        <c:noMultiLvlLbl val="0"/>
      </c:catAx>
      <c:valAx>
        <c:axId val="72945360"/>
        <c:scaling>
          <c:orientation val="minMax"/>
          <c:min val="6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j-lt"/>
                <a:ea typeface="+mn-ea"/>
                <a:cs typeface="+mn-cs"/>
              </a:defRPr>
            </a:pPr>
            <a:endParaRPr lang="nl-NL"/>
          </a:p>
        </c:txPr>
        <c:crossAx val="449320336"/>
        <c:crosses val="autoZero"/>
        <c:crossBetween val="midCat"/>
      </c:valAx>
      <c:spPr>
        <a:noFill/>
        <a:ln>
          <a:noFill/>
        </a:ln>
        <a:effectLst/>
      </c:spPr>
    </c:plotArea>
    <c:legend>
      <c:legendPos val="b"/>
      <c:layout>
        <c:manualLayout>
          <c:xMode val="edge"/>
          <c:yMode val="edge"/>
          <c:x val="0.62708986971082759"/>
          <c:y val="0.5285031888828623"/>
          <c:w val="0.29782423122293228"/>
          <c:h val="0.19912943186139734"/>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j-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j-lt"/>
        </a:defRPr>
      </a:pPr>
      <a:endParaRPr lang="nl-NL"/>
    </a:p>
  </c:txPr>
  <c:printSettings>
    <c:headerFooter alignWithMargins="0"/>
    <c:pageMargins b="1" l="0.75" r="0.75" t="1" header="0.5" footer="0.5"/>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1.xml"/><Relationship Id="rId5" Type="http://schemas.openxmlformats.org/officeDocument/2006/relationships/image" Target="../media/image3.png"/><Relationship Id="rId4" Type="http://schemas.openxmlformats.org/officeDocument/2006/relationships/hyperlink" Target="http://www.pensioenperspectief.nl" TargetMode="External"/></Relationships>
</file>

<file path=xl/drawings/drawing1.xml><?xml version="1.0" encoding="utf-8"?>
<xdr:wsDr xmlns:xdr="http://schemas.openxmlformats.org/drawingml/2006/spreadsheetDrawing" xmlns:a="http://schemas.openxmlformats.org/drawingml/2006/main">
  <xdr:twoCellAnchor>
    <xdr:from>
      <xdr:col>4</xdr:col>
      <xdr:colOff>542924</xdr:colOff>
      <xdr:row>8</xdr:row>
      <xdr:rowOff>171451</xdr:rowOff>
    </xdr:from>
    <xdr:to>
      <xdr:col>13</xdr:col>
      <xdr:colOff>552450</xdr:colOff>
      <xdr:row>26</xdr:row>
      <xdr:rowOff>1</xdr:rowOff>
    </xdr:to>
    <xdr:graphicFrame macro="">
      <xdr:nvGraphicFramePr>
        <xdr:cNvPr id="3088" name="Grafiek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485775</xdr:colOff>
      <xdr:row>3</xdr:row>
      <xdr:rowOff>152400</xdr:rowOff>
    </xdr:from>
    <xdr:to>
      <xdr:col>11</xdr:col>
      <xdr:colOff>161924</xdr:colOff>
      <xdr:row>5</xdr:row>
      <xdr:rowOff>57149</xdr:rowOff>
    </xdr:to>
    <xdr:pic>
      <xdr:nvPicPr>
        <xdr:cNvPr id="4" name="Afbeelding 3"/>
        <xdr:cNvPicPr>
          <a:picLocks noChangeAspect="1"/>
        </xdr:cNvPicPr>
      </xdr:nvPicPr>
      <xdr:blipFill>
        <a:blip xmlns:r="http://schemas.openxmlformats.org/officeDocument/2006/relationships" r:embed="rId2"/>
        <a:stretch>
          <a:fillRect/>
        </a:stretch>
      </xdr:blipFill>
      <xdr:spPr>
        <a:xfrm>
          <a:off x="7162800" y="904875"/>
          <a:ext cx="285749" cy="285749"/>
        </a:xfrm>
        <a:prstGeom prst="rect">
          <a:avLst/>
        </a:prstGeom>
      </xdr:spPr>
    </xdr:pic>
    <xdr:clientData/>
  </xdr:twoCellAnchor>
  <xdr:twoCellAnchor editAs="oneCell">
    <xdr:from>
      <xdr:col>10</xdr:col>
      <xdr:colOff>523875</xdr:colOff>
      <xdr:row>5</xdr:row>
      <xdr:rowOff>47625</xdr:rowOff>
    </xdr:from>
    <xdr:to>
      <xdr:col>11</xdr:col>
      <xdr:colOff>123825</xdr:colOff>
      <xdr:row>6</xdr:row>
      <xdr:rowOff>66675</xdr:rowOff>
    </xdr:to>
    <xdr:pic>
      <xdr:nvPicPr>
        <xdr:cNvPr id="5" name="Afbeelding 4"/>
        <xdr:cNvPicPr>
          <a:picLocks noChangeAspect="1"/>
        </xdr:cNvPicPr>
      </xdr:nvPicPr>
      <xdr:blipFill>
        <a:blip xmlns:r="http://schemas.openxmlformats.org/officeDocument/2006/relationships" r:embed="rId3"/>
        <a:stretch>
          <a:fillRect/>
        </a:stretch>
      </xdr:blipFill>
      <xdr:spPr>
        <a:xfrm>
          <a:off x="7200900" y="1181100"/>
          <a:ext cx="209550" cy="209550"/>
        </a:xfrm>
        <a:prstGeom prst="rect">
          <a:avLst/>
        </a:prstGeom>
      </xdr:spPr>
    </xdr:pic>
    <xdr:clientData/>
  </xdr:twoCellAnchor>
  <xdr:twoCellAnchor editAs="oneCell">
    <xdr:from>
      <xdr:col>9</xdr:col>
      <xdr:colOff>356658</xdr:colOff>
      <xdr:row>1</xdr:row>
      <xdr:rowOff>47625</xdr:rowOff>
    </xdr:from>
    <xdr:to>
      <xdr:col>13</xdr:col>
      <xdr:colOff>591749</xdr:colOff>
      <xdr:row>2</xdr:row>
      <xdr:rowOff>76157</xdr:rowOff>
    </xdr:to>
    <xdr:pic>
      <xdr:nvPicPr>
        <xdr:cNvPr id="3" name="Afbeelding 2">
          <a:hlinkClick xmlns:r="http://schemas.openxmlformats.org/officeDocument/2006/relationships" r:id="rId4"/>
        </xdr:cNvPr>
        <xdr:cNvPicPr>
          <a:picLocks noChangeAspect="1"/>
        </xdr:cNvPicPr>
      </xdr:nvPicPr>
      <xdr:blipFill>
        <a:blip xmlns:r="http://schemas.openxmlformats.org/officeDocument/2006/relationships" r:embed="rId5"/>
        <a:stretch>
          <a:fillRect/>
        </a:stretch>
      </xdr:blipFill>
      <xdr:spPr>
        <a:xfrm>
          <a:off x="6424083" y="238125"/>
          <a:ext cx="2673491" cy="295232"/>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bs.nl/nl-nl/achtergrond/2016/50/kernprognose-2016-2060" TargetMode="External"/><Relationship Id="rId2" Type="http://schemas.openxmlformats.org/officeDocument/2006/relationships/hyperlink" Target="http://wetten.overheid.nl/BWBR0002221/2016-10-01" TargetMode="External"/><Relationship Id="rId1" Type="http://schemas.openxmlformats.org/officeDocument/2006/relationships/hyperlink" Target="https://www.cbs.nl/nl-nl/nieuws/2016/50/verwachte-aow-leeftijd-69-5-jaar-in-2040"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pensioenperspectief.nl/" TargetMode="External"/><Relationship Id="rId1" Type="http://schemas.openxmlformats.org/officeDocument/2006/relationships/hyperlink" Target="mailto:info@pensioenperspectief.nl"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tatline.cbs.nl/Statweb/publication/?DM=SLNL&amp;PA=83596NED&amp;D1=16-18&amp;D2=a&amp;D3=a&amp;HDR=T,G1&amp;STB=G2&amp;VW=T" TargetMode="External"/><Relationship Id="rId1" Type="http://schemas.openxmlformats.org/officeDocument/2006/relationships/hyperlink" Target="http://statline.cbs.nl/Statweb/publication/?DM=SLNL&amp;PA=83596NED&amp;D1=16-18&amp;D2=a&amp;D3=a&amp;HDR=T,G1&amp;STB=G2&amp;VW=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hyperlink" Target="http://statline.cbs.nl/StatWeb/publication/?VW=T&amp;DM=SLNL&amp;PA=81593NED&amp;D1=16-18&amp;D2=0&amp;D3=a&amp;HD=130225-2105&amp;HDR=T&amp;STB=G1,G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57"/>
  <sheetViews>
    <sheetView showGridLines="0" topLeftCell="A7" zoomScaleNormal="100" workbookViewId="0">
      <selection activeCell="G23" sqref="G23"/>
    </sheetView>
  </sheetViews>
  <sheetFormatPr defaultRowHeight="12.75"/>
  <cols>
    <col min="1" max="1" width="4" style="12" customWidth="1"/>
    <col min="2" max="2" width="4.5703125" style="12" customWidth="1"/>
    <col min="3" max="3" width="11.42578125" style="12" customWidth="1"/>
    <col min="4" max="4" width="21.5703125" style="12" customWidth="1"/>
    <col min="5" max="5" width="11.140625" style="12" customWidth="1"/>
    <col min="6" max="16384" width="9.140625" style="12"/>
  </cols>
  <sheetData>
    <row r="2" spans="2:19" ht="23.25">
      <c r="B2" s="111" t="s">
        <v>79</v>
      </c>
      <c r="C2" s="112"/>
      <c r="D2" s="112"/>
      <c r="E2" s="112"/>
      <c r="F2" s="112"/>
      <c r="G2" s="112"/>
      <c r="H2" s="112"/>
      <c r="I2" s="112"/>
      <c r="J2" s="112"/>
      <c r="K2" s="112"/>
      <c r="L2" s="112"/>
      <c r="M2" s="112"/>
      <c r="N2" s="113"/>
      <c r="O2" s="113"/>
      <c r="P2" s="113"/>
      <c r="Q2" s="113"/>
      <c r="R2" s="113"/>
      <c r="S2" s="113"/>
    </row>
    <row r="4" spans="2:19">
      <c r="C4" s="12" t="s">
        <v>80</v>
      </c>
      <c r="E4" s="54" t="s">
        <v>81</v>
      </c>
    </row>
    <row r="5" spans="2:19">
      <c r="C5" s="12" t="s">
        <v>82</v>
      </c>
      <c r="E5" s="54" t="s">
        <v>83</v>
      </c>
    </row>
    <row r="6" spans="2:19">
      <c r="C6" s="12" t="s">
        <v>84</v>
      </c>
      <c r="E6" s="55">
        <v>41193</v>
      </c>
    </row>
    <row r="7" spans="2:19">
      <c r="C7" s="12" t="s">
        <v>85</v>
      </c>
      <c r="E7" s="55" t="s">
        <v>83</v>
      </c>
    </row>
    <row r="8" spans="2:19">
      <c r="C8" s="12" t="s">
        <v>96</v>
      </c>
      <c r="E8" s="54" t="s">
        <v>119</v>
      </c>
    </row>
    <row r="9" spans="2:19">
      <c r="C9" s="12" t="s">
        <v>97</v>
      </c>
      <c r="E9" s="55">
        <v>42801</v>
      </c>
    </row>
    <row r="10" spans="2:19" ht="30" customHeight="1">
      <c r="C10" s="57" t="s">
        <v>98</v>
      </c>
      <c r="D10" s="57"/>
      <c r="E10" s="114" t="s">
        <v>129</v>
      </c>
      <c r="F10" s="115"/>
      <c r="G10" s="115"/>
      <c r="H10" s="115"/>
      <c r="I10" s="115"/>
      <c r="J10" s="115"/>
      <c r="K10" s="115"/>
      <c r="L10" s="115"/>
      <c r="M10" s="115"/>
      <c r="N10" s="115"/>
      <c r="O10" s="115"/>
      <c r="P10" s="115"/>
      <c r="Q10" s="115"/>
      <c r="R10" s="115"/>
      <c r="S10" s="115"/>
    </row>
    <row r="11" spans="2:19">
      <c r="E11" s="55"/>
    </row>
    <row r="13" spans="2:19" ht="23.25">
      <c r="B13" s="111" t="s">
        <v>86</v>
      </c>
      <c r="C13" s="112"/>
      <c r="D13" s="112"/>
      <c r="E13" s="112"/>
      <c r="F13" s="112"/>
      <c r="G13" s="112"/>
      <c r="H13" s="112"/>
      <c r="I13" s="112"/>
      <c r="J13" s="112"/>
      <c r="K13" s="112"/>
      <c r="L13" s="112"/>
      <c r="M13" s="112"/>
      <c r="N13" s="113"/>
      <c r="O13" s="113"/>
      <c r="P13" s="113"/>
      <c r="Q13" s="113"/>
      <c r="R13" s="113"/>
      <c r="S13" s="113"/>
    </row>
    <row r="14" spans="2:19">
      <c r="B14" s="15"/>
    </row>
    <row r="15" spans="2:19">
      <c r="C15" s="12" t="s">
        <v>99</v>
      </c>
    </row>
    <row r="18" spans="2:19" ht="23.25">
      <c r="B18" s="111" t="s">
        <v>87</v>
      </c>
      <c r="C18" s="112"/>
      <c r="D18" s="112"/>
      <c r="E18" s="112"/>
      <c r="F18" s="112"/>
      <c r="G18" s="112"/>
      <c r="H18" s="112"/>
      <c r="I18" s="112"/>
      <c r="J18" s="112"/>
      <c r="K18" s="112"/>
      <c r="L18" s="112"/>
      <c r="M18" s="112"/>
      <c r="N18" s="113"/>
      <c r="O18" s="113"/>
      <c r="P18" s="113"/>
      <c r="Q18" s="113"/>
      <c r="R18" s="113"/>
      <c r="S18" s="113"/>
    </row>
    <row r="20" spans="2:19">
      <c r="B20" s="56" t="s">
        <v>88</v>
      </c>
    </row>
    <row r="21" spans="2:19">
      <c r="B21" s="56" t="s">
        <v>89</v>
      </c>
    </row>
    <row r="22" spans="2:19">
      <c r="B22" s="56"/>
    </row>
    <row r="23" spans="2:19">
      <c r="B23" s="56"/>
    </row>
    <row r="24" spans="2:19">
      <c r="B24" s="56"/>
      <c r="C24" s="56"/>
    </row>
    <row r="25" spans="2:19">
      <c r="C25" s="56"/>
    </row>
    <row r="26" spans="2:19">
      <c r="C26" s="56"/>
    </row>
    <row r="27" spans="2:19">
      <c r="C27" s="56"/>
    </row>
    <row r="28" spans="2:19" ht="23.25">
      <c r="B28" s="111" t="s">
        <v>92</v>
      </c>
      <c r="C28" s="112"/>
      <c r="D28" s="112"/>
      <c r="E28" s="112"/>
      <c r="F28" s="112"/>
      <c r="G28" s="112"/>
      <c r="H28" s="112"/>
      <c r="I28" s="112"/>
      <c r="J28" s="112"/>
      <c r="K28" s="112"/>
      <c r="L28" s="112"/>
      <c r="M28" s="112"/>
      <c r="N28" s="113"/>
      <c r="O28" s="113"/>
      <c r="P28" s="113"/>
      <c r="Q28" s="113"/>
      <c r="R28" s="113"/>
      <c r="S28" s="113"/>
    </row>
    <row r="30" spans="2:19">
      <c r="B30" s="56" t="s">
        <v>88</v>
      </c>
    </row>
    <row r="31" spans="2:19">
      <c r="B31" s="56" t="s">
        <v>89</v>
      </c>
    </row>
    <row r="32" spans="2:19">
      <c r="B32" s="56"/>
    </row>
    <row r="33" spans="2:19">
      <c r="B33" s="56"/>
    </row>
    <row r="34" spans="2:19">
      <c r="B34" s="56"/>
    </row>
    <row r="35" spans="2:19">
      <c r="B35" s="56"/>
    </row>
    <row r="37" spans="2:19" ht="23.25">
      <c r="B37" s="111" t="s">
        <v>95</v>
      </c>
      <c r="C37" s="112"/>
      <c r="D37" s="112"/>
      <c r="E37" s="112"/>
      <c r="F37" s="112"/>
      <c r="G37" s="112"/>
      <c r="H37" s="112"/>
      <c r="I37" s="112"/>
      <c r="J37" s="112"/>
      <c r="K37" s="112"/>
      <c r="L37" s="112"/>
      <c r="M37" s="112"/>
      <c r="N37" s="113"/>
      <c r="O37" s="113"/>
      <c r="P37" s="113"/>
      <c r="Q37" s="113"/>
      <c r="R37" s="113"/>
      <c r="S37" s="113"/>
    </row>
    <row r="39" spans="2:19">
      <c r="B39" s="56" t="s">
        <v>88</v>
      </c>
      <c r="C39" s="12" t="s">
        <v>120</v>
      </c>
    </row>
    <row r="40" spans="2:19" s="68" customFormat="1" ht="63" customHeight="1">
      <c r="B40" s="96" t="s">
        <v>89</v>
      </c>
      <c r="C40" s="117" t="s">
        <v>122</v>
      </c>
      <c r="D40" s="118"/>
      <c r="E40" s="118"/>
      <c r="F40" s="118"/>
      <c r="G40" s="118"/>
      <c r="H40" s="118"/>
      <c r="I40" s="118"/>
      <c r="J40" s="118"/>
      <c r="K40" s="118"/>
      <c r="L40" s="118"/>
      <c r="M40" s="118"/>
      <c r="N40" s="118"/>
      <c r="O40" s="118"/>
      <c r="P40" s="118"/>
      <c r="Q40" s="118"/>
      <c r="R40" s="118"/>
      <c r="S40" s="118"/>
    </row>
    <row r="41" spans="2:19">
      <c r="B41" s="56" t="s">
        <v>90</v>
      </c>
      <c r="C41" s="12" t="s">
        <v>128</v>
      </c>
      <c r="D41" s="64" t="s">
        <v>123</v>
      </c>
    </row>
    <row r="42" spans="2:19">
      <c r="B42" s="56"/>
      <c r="D42" s="64" t="s">
        <v>124</v>
      </c>
    </row>
    <row r="43" spans="2:19">
      <c r="B43" s="56"/>
      <c r="D43" s="64" t="s">
        <v>125</v>
      </c>
    </row>
    <row r="44" spans="2:19">
      <c r="B44" s="56"/>
    </row>
    <row r="45" spans="2:19" ht="23.25">
      <c r="B45" s="111" t="s">
        <v>101</v>
      </c>
      <c r="C45" s="112"/>
      <c r="D45" s="112"/>
      <c r="E45" s="112"/>
      <c r="F45" s="112"/>
      <c r="G45" s="112"/>
      <c r="H45" s="112"/>
      <c r="I45" s="112"/>
      <c r="J45" s="112"/>
      <c r="K45" s="112"/>
      <c r="L45" s="112"/>
      <c r="M45" s="112"/>
      <c r="N45" s="113"/>
      <c r="O45" s="113"/>
      <c r="P45" s="113"/>
      <c r="Q45" s="113"/>
      <c r="R45" s="113"/>
      <c r="S45" s="113"/>
    </row>
    <row r="47" spans="2:19">
      <c r="C47" s="12" t="s">
        <v>100</v>
      </c>
      <c r="E47" s="54" t="s">
        <v>83</v>
      </c>
    </row>
    <row r="48" spans="2:19">
      <c r="C48" s="12" t="s">
        <v>102</v>
      </c>
      <c r="E48" s="55">
        <v>41684</v>
      </c>
    </row>
    <row r="49" spans="3:19">
      <c r="C49" s="12" t="s">
        <v>103</v>
      </c>
      <c r="E49" s="54" t="s">
        <v>105</v>
      </c>
    </row>
    <row r="50" spans="3:19" ht="15">
      <c r="C50" s="12" t="s">
        <v>104</v>
      </c>
      <c r="D50" s="56" t="s">
        <v>88</v>
      </c>
      <c r="E50" s="116" t="s">
        <v>108</v>
      </c>
      <c r="F50" s="113"/>
      <c r="G50" s="113"/>
      <c r="H50" s="113"/>
      <c r="I50" s="113"/>
      <c r="J50" s="113"/>
      <c r="K50" s="113"/>
      <c r="L50" s="113"/>
      <c r="M50" s="113"/>
      <c r="N50" s="113"/>
      <c r="O50" s="113"/>
      <c r="P50" s="113"/>
      <c r="Q50" s="113"/>
      <c r="R50" s="113"/>
      <c r="S50" s="113"/>
    </row>
    <row r="51" spans="3:19" ht="15">
      <c r="D51" s="56" t="s">
        <v>89</v>
      </c>
      <c r="E51" s="116"/>
      <c r="F51" s="113"/>
      <c r="G51" s="113"/>
      <c r="H51" s="113"/>
      <c r="I51" s="113"/>
      <c r="J51" s="113"/>
      <c r="K51" s="113"/>
      <c r="L51" s="113"/>
      <c r="M51" s="113"/>
      <c r="N51" s="113"/>
      <c r="O51" s="113"/>
      <c r="P51" s="113"/>
      <c r="Q51" s="113"/>
      <c r="R51" s="113"/>
      <c r="S51" s="113"/>
    </row>
    <row r="52" spans="3:19" ht="15">
      <c r="D52" s="56" t="s">
        <v>90</v>
      </c>
      <c r="E52" s="116"/>
      <c r="F52" s="113"/>
      <c r="G52" s="113"/>
      <c r="H52" s="113"/>
      <c r="I52" s="113"/>
      <c r="J52" s="113"/>
      <c r="K52" s="113"/>
      <c r="L52" s="113"/>
      <c r="M52" s="113"/>
      <c r="N52" s="113"/>
      <c r="O52" s="113"/>
      <c r="P52" s="113"/>
      <c r="Q52" s="113"/>
      <c r="R52" s="113"/>
      <c r="S52" s="113"/>
    </row>
    <row r="53" spans="3:19" ht="15">
      <c r="D53" s="56" t="s">
        <v>91</v>
      </c>
      <c r="E53" s="116"/>
      <c r="F53" s="113"/>
      <c r="G53" s="113"/>
      <c r="H53" s="113"/>
      <c r="I53" s="113"/>
      <c r="J53" s="113"/>
      <c r="K53" s="113"/>
      <c r="L53" s="113"/>
      <c r="M53" s="113"/>
      <c r="N53" s="113"/>
      <c r="O53" s="113"/>
      <c r="P53" s="113"/>
      <c r="Q53" s="113"/>
      <c r="R53" s="113"/>
      <c r="S53" s="113"/>
    </row>
    <row r="54" spans="3:19" ht="15">
      <c r="D54" s="56" t="s">
        <v>93</v>
      </c>
      <c r="E54" s="116"/>
      <c r="F54" s="113"/>
      <c r="G54" s="113"/>
      <c r="H54" s="113"/>
      <c r="I54" s="113"/>
      <c r="J54" s="113"/>
      <c r="K54" s="113"/>
      <c r="L54" s="113"/>
      <c r="M54" s="113"/>
      <c r="N54" s="113"/>
      <c r="O54" s="113"/>
      <c r="P54" s="113"/>
      <c r="Q54" s="113"/>
      <c r="R54" s="113"/>
      <c r="S54" s="113"/>
    </row>
    <row r="55" spans="3:19" ht="15">
      <c r="D55" s="56" t="s">
        <v>94</v>
      </c>
      <c r="E55" s="116"/>
      <c r="F55" s="113"/>
      <c r="G55" s="113"/>
      <c r="H55" s="113"/>
      <c r="I55" s="113"/>
      <c r="J55" s="113"/>
      <c r="K55" s="113"/>
      <c r="L55" s="113"/>
      <c r="M55" s="113"/>
      <c r="N55" s="113"/>
      <c r="O55" s="113"/>
      <c r="P55" s="113"/>
      <c r="Q55" s="113"/>
      <c r="R55" s="113"/>
      <c r="S55" s="113"/>
    </row>
    <row r="56" spans="3:19" ht="15">
      <c r="D56" s="56" t="s">
        <v>106</v>
      </c>
      <c r="E56" s="116"/>
      <c r="F56" s="113"/>
      <c r="G56" s="113"/>
      <c r="H56" s="113"/>
      <c r="I56" s="113"/>
      <c r="J56" s="113"/>
      <c r="K56" s="113"/>
      <c r="L56" s="113"/>
      <c r="M56" s="113"/>
      <c r="N56" s="113"/>
      <c r="O56" s="113"/>
      <c r="P56" s="113"/>
      <c r="Q56" s="113"/>
      <c r="R56" s="113"/>
      <c r="S56" s="113"/>
    </row>
    <row r="57" spans="3:19" ht="15">
      <c r="D57" s="56" t="s">
        <v>107</v>
      </c>
      <c r="E57" s="116"/>
      <c r="F57" s="113"/>
      <c r="G57" s="113"/>
      <c r="H57" s="113"/>
      <c r="I57" s="113"/>
      <c r="J57" s="113"/>
      <c r="K57" s="113"/>
      <c r="L57" s="113"/>
      <c r="M57" s="113"/>
      <c r="N57" s="113"/>
      <c r="O57" s="113"/>
      <c r="P57" s="113"/>
      <c r="Q57" s="113"/>
      <c r="R57" s="113"/>
      <c r="S57" s="113"/>
    </row>
  </sheetData>
  <mergeCells count="16">
    <mergeCell ref="E53:S53"/>
    <mergeCell ref="E54:S54"/>
    <mergeCell ref="E55:S55"/>
    <mergeCell ref="E56:S56"/>
    <mergeCell ref="E57:S57"/>
    <mergeCell ref="B45:S45"/>
    <mergeCell ref="E10:S10"/>
    <mergeCell ref="E50:S50"/>
    <mergeCell ref="E51:S51"/>
    <mergeCell ref="E52:S52"/>
    <mergeCell ref="C40:S40"/>
    <mergeCell ref="B2:S2"/>
    <mergeCell ref="B13:S13"/>
    <mergeCell ref="B18:S18"/>
    <mergeCell ref="B28:S28"/>
    <mergeCell ref="B37:S37"/>
  </mergeCells>
  <hyperlinks>
    <hyperlink ref="D41" r:id="rId1"/>
    <hyperlink ref="D42" r:id="rId2"/>
    <hyperlink ref="D43" r:id="rId3"/>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35"/>
  <sheetViews>
    <sheetView showGridLines="0" tabSelected="1" workbookViewId="0">
      <selection activeCell="N5" sqref="N5"/>
    </sheetView>
  </sheetViews>
  <sheetFormatPr defaultRowHeight="15"/>
  <cols>
    <col min="1" max="1" width="1.7109375" style="73" customWidth="1"/>
    <col min="2" max="2" width="2" style="73" customWidth="1"/>
    <col min="3" max="3" width="28.28515625" style="73" customWidth="1"/>
    <col min="4" max="4" width="13.7109375" style="73" customWidth="1"/>
    <col min="5" max="5" width="15.42578125" style="73" customWidth="1"/>
    <col min="6" max="6" width="5.42578125" style="73" customWidth="1"/>
    <col min="7" max="7" width="1.7109375" style="73" customWidth="1"/>
    <col min="8" max="8" width="13.5703125" style="73" customWidth="1"/>
    <col min="9" max="12" width="9.140625" style="73"/>
    <col min="13" max="13" width="9.140625" style="73" customWidth="1"/>
    <col min="14" max="16384" width="9.140625" style="73"/>
  </cols>
  <sheetData>
    <row r="2" spans="2:14" ht="21">
      <c r="B2" s="70" t="s">
        <v>115</v>
      </c>
      <c r="C2" s="89"/>
      <c r="D2" s="71"/>
      <c r="E2" s="71"/>
      <c r="F2" s="72"/>
      <c r="G2" s="72"/>
      <c r="H2" s="72"/>
    </row>
    <row r="3" spans="2:14" ht="23.25" customHeight="1">
      <c r="B3" s="119"/>
      <c r="C3" s="119"/>
      <c r="D3" s="74"/>
      <c r="E3" s="74"/>
      <c r="F3" s="74"/>
      <c r="G3" s="74"/>
      <c r="H3" s="74"/>
      <c r="I3" s="74"/>
      <c r="J3" s="74"/>
      <c r="K3" s="74"/>
      <c r="N3" s="75" t="s">
        <v>109</v>
      </c>
    </row>
    <row r="4" spans="2:14">
      <c r="B4" s="119"/>
      <c r="C4" s="119"/>
      <c r="D4" s="74"/>
      <c r="E4" s="74"/>
      <c r="F4" s="74"/>
      <c r="G4" s="74"/>
      <c r="H4" s="74"/>
      <c r="I4" s="74"/>
      <c r="J4" s="74"/>
      <c r="K4" s="76"/>
      <c r="N4" s="75" t="s">
        <v>110</v>
      </c>
    </row>
    <row r="5" spans="2:14">
      <c r="I5" s="77"/>
      <c r="N5" s="94" t="s">
        <v>121</v>
      </c>
    </row>
    <row r="6" spans="2:14">
      <c r="C6" s="74"/>
      <c r="D6" s="74"/>
      <c r="E6" s="74"/>
      <c r="F6" s="74"/>
      <c r="G6" s="74"/>
      <c r="H6" s="74"/>
      <c r="I6" s="77"/>
      <c r="N6" s="94" t="s">
        <v>78</v>
      </c>
    </row>
    <row r="7" spans="2:14" ht="21" customHeight="1">
      <c r="B7" s="78" t="str">
        <f>IF(DATE(1904,1,1)=0,"Let op: incorrect 1904 datumsysteem wordt gebruikt: verander via menubalk → Extra → Opties → Berekenen → Datumsysteem 1904","")</f>
        <v/>
      </c>
    </row>
    <row r="8" spans="2:14" ht="9" customHeight="1">
      <c r="B8" s="79"/>
      <c r="C8" s="79"/>
      <c r="D8" s="79"/>
      <c r="E8" s="79"/>
      <c r="F8" s="79"/>
    </row>
    <row r="9" spans="2:14" ht="21" customHeight="1">
      <c r="B9" s="80"/>
      <c r="C9" s="80"/>
      <c r="D9" s="80"/>
      <c r="E9" s="80"/>
      <c r="F9" s="80"/>
      <c r="G9" s="80"/>
    </row>
    <row r="10" spans="2:14" ht="21" customHeight="1">
      <c r="B10" s="80"/>
      <c r="C10" s="80" t="s">
        <v>0</v>
      </c>
      <c r="D10" s="81">
        <v>25914</v>
      </c>
      <c r="E10" s="80"/>
      <c r="F10" s="80"/>
      <c r="G10" s="80"/>
    </row>
    <row r="11" spans="2:14" ht="6" customHeight="1">
      <c r="B11" s="80"/>
      <c r="C11" s="80"/>
      <c r="D11" s="82"/>
      <c r="E11" s="80"/>
      <c r="F11" s="80"/>
      <c r="G11" s="80"/>
    </row>
    <row r="12" spans="2:14" ht="21" customHeight="1">
      <c r="B12" s="80"/>
      <c r="C12" s="80" t="s">
        <v>2</v>
      </c>
      <c r="D12" s="83">
        <f>DATE(YEAR(D10)+D14,MONTH(D10)+(D14-TRUNC(D14))*12,DAY(D10))</f>
        <v>51116</v>
      </c>
      <c r="E12" s="80"/>
      <c r="F12" s="80"/>
      <c r="G12" s="80"/>
    </row>
    <row r="13" spans="2:14" ht="6" customHeight="1">
      <c r="B13" s="80"/>
      <c r="C13" s="80"/>
      <c r="D13" s="83"/>
      <c r="E13" s="80"/>
      <c r="F13" s="80"/>
      <c r="G13" s="80"/>
    </row>
    <row r="14" spans="2:14" ht="21" customHeight="1">
      <c r="B14" s="80"/>
      <c r="C14" s="80" t="s">
        <v>111</v>
      </c>
      <c r="D14" s="84">
        <f>LOOKUP($D$10,Prognose!$G$4:$G$100,Prognose!$F$4:$F$100)</f>
        <v>69</v>
      </c>
      <c r="E14" s="85"/>
      <c r="F14" s="80"/>
      <c r="G14" s="80"/>
    </row>
    <row r="15" spans="2:14" ht="6" customHeight="1">
      <c r="B15" s="80"/>
      <c r="C15" s="80"/>
      <c r="D15" s="84"/>
      <c r="E15" s="85"/>
      <c r="F15" s="80"/>
      <c r="G15" s="80"/>
    </row>
    <row r="16" spans="2:14" ht="21" customHeight="1">
      <c r="B16" s="80"/>
      <c r="C16" s="80" t="s">
        <v>112</v>
      </c>
      <c r="D16" s="84">
        <f>LOOKUP($D$10,Prognose!$R$4:$R$100,Prognose!$P$4:$P$100)</f>
        <v>70</v>
      </c>
      <c r="E16" s="85"/>
      <c r="F16" s="80"/>
      <c r="G16" s="80"/>
    </row>
    <row r="17" spans="2:13" ht="21" customHeight="1">
      <c r="B17" s="80"/>
      <c r="C17" s="80"/>
      <c r="D17" s="80"/>
      <c r="E17" s="80"/>
      <c r="F17" s="80"/>
      <c r="G17" s="80"/>
    </row>
    <row r="18" spans="2:13" ht="6" customHeight="1">
      <c r="B18" s="86"/>
    </row>
    <row r="19" spans="2:13" s="88" customFormat="1" ht="30.75" customHeight="1">
      <c r="B19" s="87"/>
      <c r="C19" s="121"/>
      <c r="D19" s="121"/>
      <c r="E19" s="121"/>
      <c r="F19" s="121"/>
      <c r="G19" s="121"/>
      <c r="H19" s="120"/>
      <c r="I19" s="120"/>
      <c r="J19" s="120"/>
      <c r="K19" s="120"/>
    </row>
    <row r="20" spans="2:13" ht="29.25" customHeight="1">
      <c r="B20" s="87"/>
      <c r="C20" s="122"/>
      <c r="D20" s="122"/>
      <c r="E20" s="122"/>
      <c r="F20" s="122"/>
      <c r="G20" s="122"/>
    </row>
    <row r="21" spans="2:13" ht="21" customHeight="1">
      <c r="B21" s="87"/>
      <c r="C21" s="122"/>
      <c r="D21" s="122"/>
      <c r="E21" s="122"/>
      <c r="F21" s="122"/>
      <c r="G21" s="122"/>
    </row>
    <row r="22" spans="2:13">
      <c r="C22" s="122"/>
      <c r="D22" s="122"/>
      <c r="E22" s="122"/>
      <c r="F22" s="122"/>
      <c r="G22" s="122"/>
    </row>
    <row r="23" spans="2:13">
      <c r="C23" s="122"/>
      <c r="D23" s="122"/>
      <c r="E23" s="122"/>
      <c r="F23" s="122"/>
      <c r="G23" s="122"/>
    </row>
    <row r="24" spans="2:13" ht="10.5" customHeight="1">
      <c r="C24" s="122"/>
      <c r="D24" s="122"/>
      <c r="E24" s="122"/>
      <c r="F24" s="122"/>
      <c r="G24" s="122"/>
    </row>
    <row r="25" spans="2:13">
      <c r="C25" s="122"/>
      <c r="D25" s="122"/>
      <c r="E25" s="122"/>
      <c r="F25" s="122"/>
      <c r="G25" s="122"/>
    </row>
    <row r="26" spans="2:13">
      <c r="C26" s="122"/>
      <c r="D26" s="122"/>
      <c r="E26" s="122"/>
      <c r="F26" s="122"/>
      <c r="G26" s="122"/>
    </row>
    <row r="29" spans="2:13" ht="21">
      <c r="B29" s="70" t="s">
        <v>116</v>
      </c>
    </row>
    <row r="30" spans="2:13" ht="15" customHeight="1">
      <c r="C30" s="123" t="s">
        <v>139</v>
      </c>
      <c r="D30" s="123"/>
      <c r="E30" s="123"/>
      <c r="F30" s="123"/>
      <c r="G30" s="123"/>
      <c r="H30" s="123"/>
      <c r="I30" s="123"/>
      <c r="J30" s="123"/>
      <c r="K30" s="123"/>
      <c r="L30" s="123"/>
      <c r="M30" s="123"/>
    </row>
    <row r="31" spans="2:13" ht="28.5" customHeight="1">
      <c r="C31" s="123" t="s">
        <v>140</v>
      </c>
      <c r="D31" s="124"/>
      <c r="E31" s="124"/>
      <c r="F31" s="124"/>
      <c r="G31" s="124"/>
      <c r="H31" s="124"/>
      <c r="I31" s="124"/>
      <c r="J31" s="124"/>
      <c r="K31" s="124"/>
      <c r="L31" s="124"/>
      <c r="M31" s="124"/>
    </row>
    <row r="32" spans="2:13" ht="39" customHeight="1">
      <c r="C32" s="123" t="s">
        <v>113</v>
      </c>
      <c r="D32" s="124"/>
      <c r="E32" s="124"/>
      <c r="F32" s="124"/>
      <c r="G32" s="124"/>
      <c r="H32" s="124"/>
      <c r="I32" s="124"/>
      <c r="J32" s="124"/>
      <c r="K32" s="124"/>
      <c r="L32" s="124"/>
      <c r="M32" s="124"/>
    </row>
    <row r="34" spans="2:13" ht="21">
      <c r="B34" s="70" t="s">
        <v>117</v>
      </c>
    </row>
    <row r="35" spans="2:13" ht="42" customHeight="1">
      <c r="C35" s="123" t="s">
        <v>114</v>
      </c>
      <c r="D35" s="124"/>
      <c r="E35" s="124"/>
      <c r="F35" s="124"/>
      <c r="G35" s="124"/>
      <c r="H35" s="124"/>
      <c r="I35" s="124"/>
      <c r="J35" s="124"/>
      <c r="K35" s="124"/>
      <c r="L35" s="124"/>
      <c r="M35" s="124"/>
    </row>
  </sheetData>
  <sheetProtection algorithmName="SHA-512" hashValue="ankzlkJs2neKERuMRDh80hNg8TBin7pRzB/ENtl0o7UBq17M2bUV3OKAnATiSPI0ptrXjkLD3rTb/NUI9Ut04w==" saltValue="LIMhrVfBqGbnIpk/WTBVww==" spinCount="100000" sheet="1" objects="1" scenarios="1" selectLockedCells="1"/>
  <mergeCells count="11">
    <mergeCell ref="C30:M30"/>
    <mergeCell ref="C31:M31"/>
    <mergeCell ref="C32:M32"/>
    <mergeCell ref="C35:M35"/>
    <mergeCell ref="C21:G24"/>
    <mergeCell ref="C25:G26"/>
    <mergeCell ref="B3:C3"/>
    <mergeCell ref="B4:C4"/>
    <mergeCell ref="H19:K19"/>
    <mergeCell ref="C19:G19"/>
    <mergeCell ref="C20:G20"/>
  </mergeCells>
  <phoneticPr fontId="2" type="noConversion"/>
  <dataValidations count="1">
    <dataValidation type="date" allowBlank="1" showInputMessage="1" showErrorMessage="1" sqref="D10">
      <formula1>14611</formula1>
      <formula2>34700</formula2>
    </dataValidation>
  </dataValidations>
  <hyperlinks>
    <hyperlink ref="N5" r:id="rId1"/>
    <hyperlink ref="N6" r:id="rId2"/>
  </hyperlinks>
  <pageMargins left="0.98425196850393704" right="0.78740157480314965" top="0.98425196850393704" bottom="0.98425196850393704" header="0.51181102362204722" footer="0.51181102362204722"/>
  <pageSetup paperSize="9" scale="72" orientation="landscape" r:id="rId3"/>
  <headerFooter alignWithMargins="0">
    <oddFooter>&amp;RPensioen Perspectief, maart 2017</oddFooter>
  </headerFooter>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48"/>
  <sheetViews>
    <sheetView showGridLines="0" workbookViewId="0">
      <selection activeCell="H15" sqref="H15"/>
    </sheetView>
  </sheetViews>
  <sheetFormatPr defaultColWidth="7.28515625" defaultRowHeight="12"/>
  <cols>
    <col min="1" max="1" width="2.28515625" style="30" customWidth="1"/>
    <col min="2" max="2" width="7.28515625" style="30" customWidth="1"/>
    <col min="3" max="3" width="3.85546875" style="43" customWidth="1"/>
    <col min="4" max="6" width="7.28515625" style="30" customWidth="1"/>
    <col min="7" max="7" width="9.140625" style="30" customWidth="1"/>
    <col min="8" max="8" width="9" style="30" customWidth="1"/>
    <col min="9" max="9" width="7.28515625" style="30" customWidth="1"/>
    <col min="10" max="10" width="9.42578125" style="30" customWidth="1"/>
    <col min="11" max="11" width="9.5703125" style="30" customWidth="1"/>
    <col min="12" max="12" width="4.28515625" style="36" customWidth="1"/>
    <col min="13" max="13" width="8.140625" style="30" customWidth="1"/>
    <col min="14" max="14" width="8.42578125" style="31" customWidth="1"/>
    <col min="15" max="15" width="8.7109375" style="30" customWidth="1"/>
    <col min="16" max="16" width="10.140625" style="30" customWidth="1"/>
    <col min="17" max="17" width="9.42578125" style="30" customWidth="1"/>
    <col min="18" max="18" width="10" style="30" customWidth="1"/>
    <col min="19" max="19" width="9.28515625" style="30" customWidth="1"/>
    <col min="20" max="21" width="7.28515625" style="30" customWidth="1"/>
    <col min="22" max="22" width="10.7109375" style="30" customWidth="1"/>
    <col min="23" max="23" width="12.28515625" style="30" customWidth="1"/>
    <col min="24" max="24" width="6.85546875" style="30" customWidth="1"/>
    <col min="25" max="25" width="8.7109375" style="30" customWidth="1"/>
    <col min="26" max="27" width="7.28515625" style="30" customWidth="1"/>
    <col min="28" max="29" width="10.5703125" style="30" customWidth="1"/>
    <col min="30" max="30" width="8.42578125" style="30" customWidth="1"/>
    <col min="31" max="31" width="8.28515625" style="30" customWidth="1"/>
    <col min="32" max="16384" width="7.28515625" style="30"/>
  </cols>
  <sheetData>
    <row r="1" spans="1:31">
      <c r="V1" s="127" t="s">
        <v>77</v>
      </c>
      <c r="W1" s="127"/>
      <c r="X1" s="127"/>
      <c r="Y1" s="127"/>
      <c r="AB1" s="127" t="s">
        <v>76</v>
      </c>
      <c r="AC1" s="127"/>
      <c r="AD1" s="127"/>
      <c r="AE1" s="127"/>
    </row>
    <row r="2" spans="1:31">
      <c r="A2" s="38"/>
      <c r="B2" s="39" t="s">
        <v>75</v>
      </c>
      <c r="C2" s="40"/>
      <c r="D2" s="125" t="s">
        <v>1</v>
      </c>
      <c r="E2" s="125"/>
      <c r="F2" s="126"/>
      <c r="G2" s="125" t="s">
        <v>49</v>
      </c>
      <c r="H2" s="125"/>
      <c r="I2" s="40"/>
      <c r="J2" s="40" t="s">
        <v>3</v>
      </c>
      <c r="K2" s="40"/>
      <c r="L2" s="40"/>
      <c r="M2" s="40"/>
      <c r="N2" s="40" t="s">
        <v>4</v>
      </c>
      <c r="O2" s="40"/>
      <c r="P2" s="125" t="s">
        <v>48</v>
      </c>
      <c r="Q2" s="125"/>
      <c r="R2" s="125" t="s">
        <v>49</v>
      </c>
      <c r="S2" s="125"/>
      <c r="V2" s="125" t="s">
        <v>49</v>
      </c>
      <c r="W2" s="125"/>
      <c r="X2" s="39"/>
      <c r="Y2" s="39"/>
      <c r="AB2" s="125" t="s">
        <v>49</v>
      </c>
      <c r="AC2" s="125"/>
    </row>
    <row r="3" spans="1:31">
      <c r="A3" s="38"/>
      <c r="B3" s="41"/>
      <c r="C3" s="40"/>
      <c r="D3" s="39" t="s">
        <v>28</v>
      </c>
      <c r="E3" s="39" t="s">
        <v>29</v>
      </c>
      <c r="F3" s="39" t="s">
        <v>50</v>
      </c>
      <c r="G3" s="39" t="s">
        <v>27</v>
      </c>
      <c r="H3" s="39" t="s">
        <v>26</v>
      </c>
      <c r="I3" s="42" t="s">
        <v>30</v>
      </c>
      <c r="J3" s="42" t="s">
        <v>32</v>
      </c>
      <c r="K3" s="42" t="s">
        <v>31</v>
      </c>
      <c r="L3" s="40"/>
      <c r="M3" s="42" t="s">
        <v>30</v>
      </c>
      <c r="N3" s="42" t="s">
        <v>32</v>
      </c>
      <c r="O3" s="42" t="s">
        <v>31</v>
      </c>
      <c r="P3" s="41" t="s">
        <v>28</v>
      </c>
      <c r="Q3" s="41" t="s">
        <v>29</v>
      </c>
      <c r="R3" s="41" t="s">
        <v>27</v>
      </c>
      <c r="S3" s="41" t="s">
        <v>26</v>
      </c>
      <c r="U3" s="41" t="s">
        <v>75</v>
      </c>
      <c r="V3" s="41" t="s">
        <v>27</v>
      </c>
      <c r="W3" s="41" t="s">
        <v>26</v>
      </c>
      <c r="X3" s="41" t="s">
        <v>28</v>
      </c>
      <c r="Y3" s="41" t="s">
        <v>29</v>
      </c>
      <c r="AA3" s="41" t="s">
        <v>75</v>
      </c>
      <c r="AB3" s="41" t="s">
        <v>27</v>
      </c>
      <c r="AC3" s="41" t="s">
        <v>26</v>
      </c>
      <c r="AD3" s="41" t="s">
        <v>28</v>
      </c>
      <c r="AE3" s="41" t="s">
        <v>29</v>
      </c>
    </row>
    <row r="4" spans="1:31" ht="15">
      <c r="B4" s="31">
        <v>2012</v>
      </c>
      <c r="C4" s="44"/>
      <c r="D4" s="50">
        <v>65</v>
      </c>
      <c r="E4" s="51"/>
      <c r="F4" s="51">
        <v>65</v>
      </c>
      <c r="G4" s="52">
        <v>17168</v>
      </c>
      <c r="H4" s="46">
        <v>17533</v>
      </c>
      <c r="I4" s="30">
        <f>LOOKUP($B9,'CBS cijfers'!$B$8:$B$56,'CBS cijfers'!$C$8:$C$56)</f>
        <v>19.88</v>
      </c>
      <c r="J4" s="33"/>
      <c r="M4" s="30">
        <f>LOOKUP($B4+10,'CBS cijfers'!$B$8:$B$56,'CBS cijfers'!$C$8:$C$56)</f>
        <v>20.38</v>
      </c>
      <c r="N4" s="35"/>
      <c r="P4" s="108">
        <v>65</v>
      </c>
      <c r="Q4" s="31"/>
      <c r="R4" s="34">
        <v>17168</v>
      </c>
      <c r="S4" s="32">
        <f>R5</f>
        <v>17533</v>
      </c>
      <c r="U4" s="31">
        <v>2012</v>
      </c>
      <c r="V4" s="45">
        <v>17168</v>
      </c>
      <c r="W4" s="45">
        <v>17533</v>
      </c>
      <c r="X4" s="31">
        <v>65</v>
      </c>
      <c r="AA4" s="31">
        <v>2012</v>
      </c>
      <c r="AB4" s="45">
        <v>17168</v>
      </c>
      <c r="AC4" s="45">
        <v>17533</v>
      </c>
      <c r="AD4" s="31">
        <v>65</v>
      </c>
    </row>
    <row r="5" spans="1:31" ht="15">
      <c r="B5" s="31">
        <v>2013</v>
      </c>
      <c r="C5" s="44"/>
      <c r="D5" s="53">
        <v>65</v>
      </c>
      <c r="E5" s="49">
        <v>1</v>
      </c>
      <c r="F5" s="49">
        <v>65.083333333333329</v>
      </c>
      <c r="G5" s="48">
        <v>17533</v>
      </c>
      <c r="H5" s="47">
        <v>17868</v>
      </c>
      <c r="I5" s="30">
        <f>LOOKUP($B10,'CBS cijfers'!$B$8:$B$56,'CBS cijfers'!$C$8:$C$56)</f>
        <v>19.989999999999998</v>
      </c>
      <c r="J5" s="33">
        <f t="shared" ref="J5:J15" si="0">D9+E9/12</f>
        <v>65.75</v>
      </c>
      <c r="K5" s="35">
        <f>(I5-18.26)-(J5-65)</f>
        <v>0.97999999999999687</v>
      </c>
      <c r="L5" s="37"/>
      <c r="M5" s="30">
        <f>LOOKUP($B5+10,'CBS cijfers'!$B$8:$B$56,'CBS cijfers'!$C$8:$C$56)</f>
        <v>20.48</v>
      </c>
      <c r="N5" s="35">
        <f>P4+Q4/12</f>
        <v>65</v>
      </c>
      <c r="O5" s="35">
        <f>(M5-18.26)-(N5-65)</f>
        <v>2.2199999999999989</v>
      </c>
      <c r="P5" s="109">
        <v>65</v>
      </c>
      <c r="Q5" s="31"/>
      <c r="R5" s="34">
        <f>DATE(B5-TRUNC(P4),1-Q4-12*(P4-TRUNC(P4)),1)</f>
        <v>17533</v>
      </c>
      <c r="S5" s="32">
        <f>R6</f>
        <v>17899</v>
      </c>
      <c r="U5" s="31">
        <v>2013</v>
      </c>
      <c r="V5" s="45">
        <v>17533</v>
      </c>
      <c r="W5" s="45">
        <v>17868</v>
      </c>
      <c r="X5" s="31">
        <v>65</v>
      </c>
      <c r="Y5" s="31">
        <v>1</v>
      </c>
      <c r="AA5" s="31">
        <v>2013</v>
      </c>
      <c r="AB5" s="45">
        <v>17533</v>
      </c>
      <c r="AC5" s="45">
        <v>17868</v>
      </c>
      <c r="AD5" s="31">
        <v>65</v>
      </c>
      <c r="AE5" s="31">
        <v>1</v>
      </c>
    </row>
    <row r="6" spans="1:31" ht="15">
      <c r="B6" s="31">
        <v>2014</v>
      </c>
      <c r="C6" s="44"/>
      <c r="D6" s="53">
        <v>65</v>
      </c>
      <c r="E6" s="49">
        <v>2</v>
      </c>
      <c r="F6" s="49">
        <v>65.166666666666671</v>
      </c>
      <c r="G6" s="48">
        <v>17868</v>
      </c>
      <c r="H6" s="47">
        <v>18203</v>
      </c>
      <c r="I6" s="30">
        <f>LOOKUP($B11,'CBS cijfers'!$B$8:$B$56,'CBS cijfers'!$C$8:$C$56)</f>
        <v>20.09</v>
      </c>
      <c r="J6" s="33">
        <f t="shared" si="0"/>
        <v>66</v>
      </c>
      <c r="K6" s="35">
        <f t="shared" ref="K6:K69" si="1">(I6-18.26)-(J6-65)</f>
        <v>0.82999999999999829</v>
      </c>
      <c r="L6" s="37"/>
      <c r="M6" s="30">
        <f>LOOKUP($B6+10,'CBS cijfers'!$B$8:$B$56,'CBS cijfers'!$C$8:$C$56)</f>
        <v>20.59</v>
      </c>
      <c r="N6" s="35">
        <f t="shared" ref="N6:N69" si="2">P5+Q5/12</f>
        <v>65</v>
      </c>
      <c r="O6" s="35">
        <f t="shared" ref="O6:O69" si="3">(M6-18.26)-(N6-65)</f>
        <v>2.3299999999999983</v>
      </c>
      <c r="P6" s="109">
        <v>67</v>
      </c>
      <c r="Q6" s="31"/>
      <c r="R6" s="34">
        <f>DATE(B6-TRUNC(P5),1-Q5-12*(P5-TRUNC(P5)),1)</f>
        <v>17899</v>
      </c>
      <c r="S6" s="32">
        <f t="shared" ref="S6:S69" si="4">R7</f>
        <v>17533</v>
      </c>
      <c r="U6" s="31">
        <v>2014</v>
      </c>
      <c r="V6" s="45">
        <v>17868</v>
      </c>
      <c r="W6" s="45">
        <v>18203</v>
      </c>
      <c r="X6" s="31">
        <v>65</v>
      </c>
      <c r="Y6" s="31">
        <v>2</v>
      </c>
      <c r="AA6" s="31">
        <v>2014</v>
      </c>
      <c r="AB6" s="45">
        <v>17868</v>
      </c>
      <c r="AC6" s="45">
        <v>18203</v>
      </c>
      <c r="AD6" s="31">
        <v>65</v>
      </c>
      <c r="AE6" s="31">
        <v>2</v>
      </c>
    </row>
    <row r="7" spans="1:31" ht="15">
      <c r="B7" s="31">
        <v>2015</v>
      </c>
      <c r="C7" s="44"/>
      <c r="D7" s="53">
        <v>65</v>
      </c>
      <c r="E7" s="49">
        <v>3</v>
      </c>
      <c r="F7" s="49">
        <v>65.25</v>
      </c>
      <c r="G7" s="48">
        <v>18203</v>
      </c>
      <c r="H7" s="47">
        <v>18537</v>
      </c>
      <c r="I7" s="30">
        <f>LOOKUP($B12,'CBS cijfers'!$B$8:$B$56,'CBS cijfers'!$C$8:$C$56)</f>
        <v>20.190000000000001</v>
      </c>
      <c r="J7" s="33">
        <f t="shared" si="0"/>
        <v>66.333333333333329</v>
      </c>
      <c r="K7" s="35">
        <f t="shared" si="1"/>
        <v>0.59666666666667112</v>
      </c>
      <c r="L7" s="37"/>
      <c r="M7" s="30">
        <f>LOOKUP($B7+10,'CBS cijfers'!$B$8:$B$56,'CBS cijfers'!$C$8:$C$56)</f>
        <v>20.7</v>
      </c>
      <c r="N7" s="35">
        <f t="shared" si="2"/>
        <v>67</v>
      </c>
      <c r="O7" s="35">
        <f t="shared" si="3"/>
        <v>0.43999999999999773</v>
      </c>
      <c r="P7" s="109">
        <v>67</v>
      </c>
      <c r="Q7" s="31"/>
      <c r="R7" s="34">
        <f>DATE(B7-TRUNC(P6),1-Q6-12*(P6-TRUNC(P6)),1)</f>
        <v>17533</v>
      </c>
      <c r="S7" s="32">
        <f t="shared" si="4"/>
        <v>17899</v>
      </c>
      <c r="U7" s="31">
        <v>2015</v>
      </c>
      <c r="V7" s="45">
        <v>18203</v>
      </c>
      <c r="W7" s="45">
        <v>18537</v>
      </c>
      <c r="X7" s="31">
        <v>65</v>
      </c>
      <c r="Y7" s="31">
        <v>3</v>
      </c>
      <c r="AA7" s="31">
        <v>2015</v>
      </c>
      <c r="AB7" s="45">
        <v>18203</v>
      </c>
      <c r="AC7" s="45">
        <v>18537</v>
      </c>
      <c r="AD7" s="31">
        <v>65</v>
      </c>
      <c r="AE7" s="31">
        <v>3</v>
      </c>
    </row>
    <row r="8" spans="1:31" ht="15">
      <c r="B8" s="31">
        <v>2016</v>
      </c>
      <c r="C8" s="44"/>
      <c r="D8" s="53">
        <v>65</v>
      </c>
      <c r="E8" s="49">
        <v>6</v>
      </c>
      <c r="F8" s="49">
        <v>65.5</v>
      </c>
      <c r="G8" s="48">
        <v>18537</v>
      </c>
      <c r="H8" s="47">
        <v>18810</v>
      </c>
      <c r="I8" s="30">
        <f>LOOKUP($B13,'CBS cijfers'!$B$8:$B$56,'CBS cijfers'!$C$8:$C$56)</f>
        <v>20.28</v>
      </c>
      <c r="J8" s="33">
        <f t="shared" si="0"/>
        <v>66.666666666666671</v>
      </c>
      <c r="K8" s="35">
        <f t="shared" si="1"/>
        <v>0.35333333333332817</v>
      </c>
      <c r="L8" s="37"/>
      <c r="M8" s="30">
        <f>LOOKUP($B8+10,'CBS cijfers'!$B$8:$B$56,'CBS cijfers'!$C$8:$C$56)</f>
        <v>20.81</v>
      </c>
      <c r="N8" s="35">
        <f t="shared" si="2"/>
        <v>67</v>
      </c>
      <c r="O8" s="35">
        <f t="shared" si="3"/>
        <v>0.54999999999999716</v>
      </c>
      <c r="P8" s="109">
        <v>67</v>
      </c>
      <c r="Q8" s="31"/>
      <c r="R8" s="34">
        <f t="shared" ref="R8:R71" si="5">DATE(B8-TRUNC(P7),1-Q7-12*(P7-TRUNC(P7)),1)</f>
        <v>17899</v>
      </c>
      <c r="S8" s="32">
        <f t="shared" si="4"/>
        <v>18264</v>
      </c>
      <c r="U8" s="31">
        <v>2016</v>
      </c>
      <c r="V8" s="45">
        <v>18537</v>
      </c>
      <c r="W8" s="45">
        <v>18810</v>
      </c>
      <c r="X8" s="31">
        <v>65</v>
      </c>
      <c r="Y8" s="31">
        <v>6</v>
      </c>
      <c r="AA8" s="31">
        <v>2016</v>
      </c>
      <c r="AB8" s="45">
        <v>18537</v>
      </c>
      <c r="AC8" s="45">
        <v>18841</v>
      </c>
      <c r="AD8" s="31">
        <v>65</v>
      </c>
      <c r="AE8" s="31">
        <v>5</v>
      </c>
    </row>
    <row r="9" spans="1:31" ht="15">
      <c r="B9" s="31">
        <v>2017</v>
      </c>
      <c r="C9" s="44"/>
      <c r="D9" s="53">
        <v>65</v>
      </c>
      <c r="E9" s="49">
        <v>9</v>
      </c>
      <c r="F9" s="49">
        <v>65.75</v>
      </c>
      <c r="G9" s="48">
        <v>18810</v>
      </c>
      <c r="H9" s="47">
        <v>19085</v>
      </c>
      <c r="I9" s="30">
        <f>LOOKUP($B14,'CBS cijfers'!$B$8:$B$56,'CBS cijfers'!$C$8:$C$56)</f>
        <v>20.38</v>
      </c>
      <c r="J9" s="33">
        <f t="shared" si="0"/>
        <v>67</v>
      </c>
      <c r="K9" s="35">
        <f t="shared" si="1"/>
        <v>0.11999999999999744</v>
      </c>
      <c r="L9" s="37"/>
      <c r="M9" s="30">
        <f>LOOKUP($B9+10,'CBS cijfers'!$B$8:$B$56,'CBS cijfers'!$C$8:$C$56)</f>
        <v>20.92</v>
      </c>
      <c r="N9" s="35">
        <f t="shared" si="2"/>
        <v>67</v>
      </c>
      <c r="O9" s="35">
        <f t="shared" si="3"/>
        <v>0.66000000000000014</v>
      </c>
      <c r="P9" s="109">
        <v>67</v>
      </c>
      <c r="Q9" s="31"/>
      <c r="R9" s="34">
        <f t="shared" si="5"/>
        <v>18264</v>
      </c>
      <c r="S9" s="32">
        <f t="shared" si="4"/>
        <v>18629</v>
      </c>
      <c r="U9" s="31">
        <v>2017</v>
      </c>
      <c r="V9" s="45">
        <v>18810</v>
      </c>
      <c r="W9" s="45">
        <v>19085</v>
      </c>
      <c r="X9" s="31">
        <v>65</v>
      </c>
      <c r="Y9" s="31">
        <v>9</v>
      </c>
      <c r="AA9" s="31">
        <v>2017</v>
      </c>
      <c r="AB9" s="45">
        <v>18841</v>
      </c>
      <c r="AC9" s="45">
        <v>19146</v>
      </c>
      <c r="AD9" s="31">
        <v>65</v>
      </c>
      <c r="AE9" s="31">
        <v>7</v>
      </c>
    </row>
    <row r="10" spans="1:31" ht="15">
      <c r="B10" s="31">
        <v>2018</v>
      </c>
      <c r="C10" s="44"/>
      <c r="D10" s="53">
        <v>66</v>
      </c>
      <c r="E10" s="49"/>
      <c r="F10" s="49">
        <v>66</v>
      </c>
      <c r="G10" s="48">
        <v>19085</v>
      </c>
      <c r="H10" s="47">
        <v>19360</v>
      </c>
      <c r="I10" s="30">
        <f>LOOKUP($B15,'CBS cijfers'!$B$8:$B$56,'CBS cijfers'!$C$8:$C$56)</f>
        <v>20.48</v>
      </c>
      <c r="J10" s="33">
        <f t="shared" si="0"/>
        <v>67.25</v>
      </c>
      <c r="K10" s="35">
        <f t="shared" si="1"/>
        <v>-3.0000000000001137E-2</v>
      </c>
      <c r="L10" s="37"/>
      <c r="M10" s="30">
        <f>LOOKUP($B10+10,'CBS cijfers'!$B$8:$B$56,'CBS cijfers'!$C$8:$C$56)</f>
        <v>21.04</v>
      </c>
      <c r="N10" s="35">
        <f t="shared" si="2"/>
        <v>67</v>
      </c>
      <c r="O10" s="35">
        <f t="shared" si="3"/>
        <v>0.77999999999999758</v>
      </c>
      <c r="P10" s="110">
        <v>68</v>
      </c>
      <c r="Q10" s="31"/>
      <c r="R10" s="34">
        <f t="shared" si="5"/>
        <v>18629</v>
      </c>
      <c r="S10" s="32">
        <f t="shared" si="4"/>
        <v>18629</v>
      </c>
      <c r="U10" s="31">
        <v>2018</v>
      </c>
      <c r="V10" s="45">
        <v>19085</v>
      </c>
      <c r="W10" s="45">
        <v>19360</v>
      </c>
      <c r="X10" s="31">
        <v>66</v>
      </c>
      <c r="Y10" s="31"/>
      <c r="AA10" s="31">
        <v>2018</v>
      </c>
      <c r="AB10" s="45">
        <v>19146</v>
      </c>
      <c r="AC10" s="45">
        <v>19450</v>
      </c>
      <c r="AD10" s="31">
        <v>65</v>
      </c>
      <c r="AE10" s="31">
        <v>9</v>
      </c>
    </row>
    <row r="11" spans="1:31" ht="15">
      <c r="B11" s="31">
        <v>2019</v>
      </c>
      <c r="C11" s="44"/>
      <c r="D11" s="53">
        <v>66</v>
      </c>
      <c r="E11" s="49">
        <v>4</v>
      </c>
      <c r="F11" s="49">
        <v>66.333333333333329</v>
      </c>
      <c r="G11" s="48">
        <v>19360</v>
      </c>
      <c r="H11" s="47">
        <v>19603</v>
      </c>
      <c r="I11" s="30">
        <f>LOOKUP($B16,'CBS cijfers'!$B$8:$B$56,'CBS cijfers'!$C$8:$C$56)</f>
        <v>20.59</v>
      </c>
      <c r="J11" s="33">
        <f t="shared" si="0"/>
        <v>67.25</v>
      </c>
      <c r="K11" s="35">
        <f t="shared" si="1"/>
        <v>7.9999999999998295E-2</v>
      </c>
      <c r="L11" s="37"/>
      <c r="M11" s="30">
        <f>LOOKUP($B11+10,'CBS cijfers'!$B$8:$B$56,'CBS cijfers'!$C$8:$C$56)</f>
        <v>21.15</v>
      </c>
      <c r="N11" s="35">
        <f t="shared" si="2"/>
        <v>68</v>
      </c>
      <c r="O11" s="35">
        <f t="shared" si="3"/>
        <v>-0.11000000000000298</v>
      </c>
      <c r="P11" s="31">
        <f t="shared" ref="P11:P71" si="6">IF(O11&gt;1,P10+1,P10)</f>
        <v>68</v>
      </c>
      <c r="Q11" s="31"/>
      <c r="R11" s="34">
        <f t="shared" si="5"/>
        <v>18629</v>
      </c>
      <c r="S11" s="32">
        <f t="shared" si="4"/>
        <v>18994</v>
      </c>
      <c r="U11" s="31">
        <v>2019</v>
      </c>
      <c r="V11" s="45">
        <v>19360</v>
      </c>
      <c r="W11" s="45">
        <v>19603</v>
      </c>
      <c r="X11" s="31">
        <v>66</v>
      </c>
      <c r="Y11" s="31">
        <v>4</v>
      </c>
      <c r="AA11" s="31">
        <v>2019</v>
      </c>
      <c r="AB11" s="45">
        <v>19450</v>
      </c>
      <c r="AC11" s="45">
        <v>19725</v>
      </c>
      <c r="AD11" s="31">
        <v>66</v>
      </c>
      <c r="AE11" s="31"/>
    </row>
    <row r="12" spans="1:31" ht="15">
      <c r="B12" s="31">
        <v>2020</v>
      </c>
      <c r="C12" s="44"/>
      <c r="D12" s="53">
        <v>66</v>
      </c>
      <c r="E12" s="49">
        <v>8</v>
      </c>
      <c r="F12" s="49">
        <v>66.666666666666671</v>
      </c>
      <c r="G12" s="48">
        <v>19603</v>
      </c>
      <c r="H12" s="47">
        <v>19845</v>
      </c>
      <c r="I12" s="30">
        <f>LOOKUP($B17,'CBS cijfers'!$B$8:$B$56,'CBS cijfers'!$C$8:$C$56)</f>
        <v>20.7</v>
      </c>
      <c r="J12" s="33">
        <f t="shared" si="0"/>
        <v>67.25</v>
      </c>
      <c r="K12" s="35">
        <f t="shared" si="1"/>
        <v>0.18999999999999773</v>
      </c>
      <c r="L12" s="37"/>
      <c r="M12" s="30">
        <f>LOOKUP($B12+10,'CBS cijfers'!$B$8:$B$56,'CBS cijfers'!$C$8:$C$56)</f>
        <v>21.26</v>
      </c>
      <c r="N12" s="35">
        <f t="shared" si="2"/>
        <v>68</v>
      </c>
      <c r="O12" s="35">
        <f t="shared" si="3"/>
        <v>0</v>
      </c>
      <c r="P12" s="31">
        <f t="shared" si="6"/>
        <v>68</v>
      </c>
      <c r="Q12" s="31"/>
      <c r="R12" s="34">
        <f t="shared" si="5"/>
        <v>18994</v>
      </c>
      <c r="S12" s="32">
        <f t="shared" si="4"/>
        <v>19360</v>
      </c>
      <c r="U12" s="31">
        <v>2020</v>
      </c>
      <c r="V12" s="45">
        <v>19603</v>
      </c>
      <c r="W12" s="45">
        <v>19845</v>
      </c>
      <c r="X12" s="31">
        <v>66</v>
      </c>
      <c r="Y12" s="31">
        <v>8</v>
      </c>
      <c r="AA12" s="31">
        <v>2020</v>
      </c>
      <c r="AB12" s="45">
        <v>19725</v>
      </c>
      <c r="AC12" s="45">
        <v>19998</v>
      </c>
      <c r="AD12" s="31">
        <v>66</v>
      </c>
      <c r="AE12" s="31">
        <v>3</v>
      </c>
    </row>
    <row r="13" spans="1:31" ht="15">
      <c r="B13" s="31">
        <v>2021</v>
      </c>
      <c r="C13" s="44"/>
      <c r="D13" s="53">
        <v>67</v>
      </c>
      <c r="E13" s="49"/>
      <c r="F13" s="49">
        <v>67</v>
      </c>
      <c r="G13" s="48">
        <v>19845</v>
      </c>
      <c r="H13" s="106">
        <v>20090</v>
      </c>
      <c r="I13" s="30">
        <f>LOOKUP($B18,'CBS cijfers'!$B$8:$B$56,'CBS cijfers'!$C$8:$C$56)</f>
        <v>20.81</v>
      </c>
      <c r="J13" s="33">
        <f t="shared" si="0"/>
        <v>67.25</v>
      </c>
      <c r="K13" s="35">
        <f t="shared" si="1"/>
        <v>0.29999999999999716</v>
      </c>
      <c r="L13" s="37"/>
      <c r="M13" s="30">
        <f>LOOKUP($B13+10,'CBS cijfers'!$B$8:$B$56,'CBS cijfers'!$C$8:$C$56)</f>
        <v>21.38</v>
      </c>
      <c r="N13" s="35">
        <f t="shared" si="2"/>
        <v>68</v>
      </c>
      <c r="O13" s="35">
        <f t="shared" si="3"/>
        <v>0.11999999999999744</v>
      </c>
      <c r="P13" s="31">
        <f t="shared" si="6"/>
        <v>68</v>
      </c>
      <c r="Q13" s="31"/>
      <c r="R13" s="34">
        <f t="shared" si="5"/>
        <v>19360</v>
      </c>
      <c r="S13" s="32">
        <f t="shared" si="4"/>
        <v>19725</v>
      </c>
      <c r="U13" s="31">
        <v>2021</v>
      </c>
      <c r="V13" s="45">
        <v>19845</v>
      </c>
      <c r="W13" s="45"/>
      <c r="X13" s="31">
        <v>67</v>
      </c>
      <c r="Y13" s="31"/>
      <c r="AA13" s="31">
        <v>2021</v>
      </c>
      <c r="AB13" s="45">
        <v>19998</v>
      </c>
      <c r="AC13" s="45">
        <v>20271</v>
      </c>
      <c r="AD13" s="31">
        <v>66</v>
      </c>
      <c r="AE13" s="31">
        <v>6</v>
      </c>
    </row>
    <row r="14" spans="1:31">
      <c r="B14" s="31">
        <v>2022</v>
      </c>
      <c r="C14" s="29"/>
      <c r="D14" s="100">
        <v>67.25</v>
      </c>
      <c r="E14" s="102"/>
      <c r="F14" s="102">
        <v>67.25</v>
      </c>
      <c r="G14" s="104">
        <v>20090</v>
      </c>
      <c r="H14" s="106">
        <v>20363</v>
      </c>
      <c r="I14" s="30">
        <f>LOOKUP($B19,'CBS cijfers'!$B$8:$B$56,'CBS cijfers'!$C$8:$C$56)</f>
        <v>20.92</v>
      </c>
      <c r="J14" s="33">
        <f t="shared" si="0"/>
        <v>67.5</v>
      </c>
      <c r="K14" s="35">
        <f t="shared" si="1"/>
        <v>0.16000000000000014</v>
      </c>
      <c r="L14" s="37"/>
      <c r="M14" s="30">
        <f>LOOKUP($B14+10,'CBS cijfers'!$B$8:$B$56,'CBS cijfers'!$C$8:$C$56)</f>
        <v>21.5</v>
      </c>
      <c r="N14" s="35">
        <f t="shared" si="2"/>
        <v>68</v>
      </c>
      <c r="O14" s="35">
        <f t="shared" si="3"/>
        <v>0.23999999999999844</v>
      </c>
      <c r="P14" s="31">
        <f t="shared" si="6"/>
        <v>68</v>
      </c>
      <c r="Q14" s="31"/>
      <c r="R14" s="34">
        <f t="shared" si="5"/>
        <v>19725</v>
      </c>
      <c r="S14" s="32">
        <f t="shared" si="4"/>
        <v>20090</v>
      </c>
      <c r="AA14" s="31">
        <v>2022</v>
      </c>
      <c r="AB14" s="45">
        <v>20271</v>
      </c>
      <c r="AC14" s="34">
        <v>20546</v>
      </c>
      <c r="AD14" s="31">
        <v>66</v>
      </c>
      <c r="AE14" s="31">
        <v>9</v>
      </c>
    </row>
    <row r="15" spans="1:31">
      <c r="B15" s="31">
        <v>2023</v>
      </c>
      <c r="C15" s="29"/>
      <c r="D15" s="101">
        <v>67.25</v>
      </c>
      <c r="E15" s="103"/>
      <c r="F15" s="103">
        <v>67.25</v>
      </c>
      <c r="G15" s="105">
        <v>20363</v>
      </c>
      <c r="H15" s="107">
        <v>20729</v>
      </c>
      <c r="I15" s="30">
        <f>LOOKUP($B20,'CBS cijfers'!$B$8:$B$56,'CBS cijfers'!$C$8:$C$56)</f>
        <v>21.04</v>
      </c>
      <c r="J15" s="33">
        <f t="shared" si="0"/>
        <v>67.5</v>
      </c>
      <c r="K15" s="35">
        <f t="shared" si="1"/>
        <v>0.27999999999999758</v>
      </c>
      <c r="L15" s="37"/>
      <c r="M15" s="30">
        <f>LOOKUP($B15+10,'CBS cijfers'!$B$8:$B$56,'CBS cijfers'!$C$8:$C$56)</f>
        <v>21.62</v>
      </c>
      <c r="N15" s="35">
        <f t="shared" si="2"/>
        <v>68</v>
      </c>
      <c r="O15" s="35">
        <f t="shared" si="3"/>
        <v>0.35999999999999943</v>
      </c>
      <c r="P15" s="31">
        <f t="shared" si="6"/>
        <v>68</v>
      </c>
      <c r="Q15" s="31"/>
      <c r="R15" s="34">
        <f t="shared" si="5"/>
        <v>20090</v>
      </c>
      <c r="S15" s="32">
        <f t="shared" si="4"/>
        <v>20455</v>
      </c>
      <c r="AA15" s="31">
        <v>2023</v>
      </c>
      <c r="AB15" s="34">
        <v>20546</v>
      </c>
      <c r="AC15" s="31"/>
      <c r="AD15" s="31">
        <v>67</v>
      </c>
    </row>
    <row r="16" spans="1:31">
      <c r="B16" s="31">
        <v>2024</v>
      </c>
      <c r="C16" s="29"/>
      <c r="D16" s="31">
        <f>D15+IF(K11&gt;0.25,0.25,0)</f>
        <v>67.25</v>
      </c>
      <c r="E16" s="66"/>
      <c r="F16" s="31">
        <f t="shared" ref="F16:F68" si="7">D16+E16/12</f>
        <v>67.25</v>
      </c>
      <c r="G16" s="34">
        <f>DATE(B16-TRUNC(D15),1-E15-12*(D15-TRUNC(D15)),1)</f>
        <v>20729</v>
      </c>
      <c r="H16" s="67">
        <f t="shared" ref="H16:H68" si="8">G17</f>
        <v>21094</v>
      </c>
      <c r="I16" s="30">
        <f>LOOKUP($B21,'CBS cijfers'!$B$8:$B$56,'CBS cijfers'!$C$8:$C$56)</f>
        <v>21.15</v>
      </c>
      <c r="J16" s="33">
        <f t="shared" ref="J16:J75" si="9">D20+E20/12</f>
        <v>67.75</v>
      </c>
      <c r="K16" s="35">
        <f t="shared" si="1"/>
        <v>0.13999999999999702</v>
      </c>
      <c r="L16" s="37"/>
      <c r="M16" s="30">
        <f>LOOKUP($B16+10,'CBS cijfers'!$B$8:$B$56,'CBS cijfers'!$C$8:$C$56)</f>
        <v>21.74</v>
      </c>
      <c r="N16" s="35">
        <f t="shared" si="2"/>
        <v>68</v>
      </c>
      <c r="O16" s="35">
        <f t="shared" si="3"/>
        <v>0.47999999999999687</v>
      </c>
      <c r="P16" s="31">
        <f t="shared" si="6"/>
        <v>68</v>
      </c>
      <c r="Q16" s="31"/>
      <c r="R16" s="34">
        <f t="shared" si="5"/>
        <v>20455</v>
      </c>
      <c r="S16" s="32">
        <f t="shared" si="4"/>
        <v>20821</v>
      </c>
    </row>
    <row r="17" spans="2:19">
      <c r="B17" s="31">
        <f>B16+1</f>
        <v>2025</v>
      </c>
      <c r="C17" s="29"/>
      <c r="D17" s="31">
        <f t="shared" ref="D17:D80" si="10">D16+IF(K12&gt;0.25,0.25,0)</f>
        <v>67.25</v>
      </c>
      <c r="F17" s="31">
        <f t="shared" si="7"/>
        <v>67.25</v>
      </c>
      <c r="G17" s="34">
        <f>DATE(B17-TRUNC(D16),1-E16-12*(D16-TRUNC(D16)),1)</f>
        <v>21094</v>
      </c>
      <c r="H17" s="32">
        <f t="shared" si="8"/>
        <v>21459</v>
      </c>
      <c r="I17" s="30">
        <f>LOOKUP($B22,'CBS cijfers'!$B$8:$B$56,'CBS cijfers'!$C$8:$C$56)</f>
        <v>21.26</v>
      </c>
      <c r="J17" s="33">
        <f t="shared" si="9"/>
        <v>67.75</v>
      </c>
      <c r="K17" s="35">
        <f t="shared" si="1"/>
        <v>0.25</v>
      </c>
      <c r="L17" s="37"/>
      <c r="M17" s="30">
        <f>LOOKUP($B17+10,'CBS cijfers'!$B$8:$B$56,'CBS cijfers'!$C$8:$C$56)</f>
        <v>21.85</v>
      </c>
      <c r="N17" s="35">
        <f t="shared" si="2"/>
        <v>68</v>
      </c>
      <c r="O17" s="35">
        <f t="shared" si="3"/>
        <v>0.58999999999999986</v>
      </c>
      <c r="P17" s="31">
        <f t="shared" si="6"/>
        <v>68</v>
      </c>
      <c r="Q17" s="31"/>
      <c r="R17" s="34">
        <f t="shared" si="5"/>
        <v>20821</v>
      </c>
      <c r="S17" s="32">
        <f t="shared" si="4"/>
        <v>21186</v>
      </c>
    </row>
    <row r="18" spans="2:19">
      <c r="B18" s="31">
        <f t="shared" ref="B18:B81" si="11">B17+1</f>
        <v>2026</v>
      </c>
      <c r="C18" s="29"/>
      <c r="D18" s="31">
        <f t="shared" si="10"/>
        <v>67.5</v>
      </c>
      <c r="F18" s="31">
        <f t="shared" si="7"/>
        <v>67.5</v>
      </c>
      <c r="G18" s="34">
        <f>DATE(B18-TRUNC(D17),1-E17-12*(D17-TRUNC(D17)),1)</f>
        <v>21459</v>
      </c>
      <c r="H18" s="32">
        <f t="shared" si="8"/>
        <v>21732</v>
      </c>
      <c r="I18" s="30">
        <f>LOOKUP($B23,'CBS cijfers'!$B$8:$B$56,'CBS cijfers'!$C$8:$C$56)</f>
        <v>21.38</v>
      </c>
      <c r="J18" s="33">
        <f t="shared" si="9"/>
        <v>67.75</v>
      </c>
      <c r="K18" s="35">
        <f t="shared" si="1"/>
        <v>0.36999999999999744</v>
      </c>
      <c r="L18" s="37"/>
      <c r="M18" s="30">
        <f>LOOKUP($B18+10,'CBS cijfers'!$B$8:$B$56,'CBS cijfers'!$C$8:$C$56)</f>
        <v>21.97</v>
      </c>
      <c r="N18" s="35">
        <f t="shared" si="2"/>
        <v>68</v>
      </c>
      <c r="O18" s="35">
        <f t="shared" si="3"/>
        <v>0.7099999999999973</v>
      </c>
      <c r="P18" s="31">
        <f t="shared" si="6"/>
        <v>68</v>
      </c>
      <c r="Q18" s="31"/>
      <c r="R18" s="34">
        <f t="shared" si="5"/>
        <v>21186</v>
      </c>
      <c r="S18" s="32">
        <f t="shared" si="4"/>
        <v>21551</v>
      </c>
    </row>
    <row r="19" spans="2:19">
      <c r="B19" s="31">
        <f t="shared" si="11"/>
        <v>2027</v>
      </c>
      <c r="C19" s="29"/>
      <c r="D19" s="31">
        <f t="shared" si="10"/>
        <v>67.5</v>
      </c>
      <c r="F19" s="31">
        <f t="shared" si="7"/>
        <v>67.5</v>
      </c>
      <c r="G19" s="34">
        <f t="shared" ref="G19:G82" si="12">DATE(B19-TRUNC(D18),1-E18-12*(D18-TRUNC(D18)),1)</f>
        <v>21732</v>
      </c>
      <c r="H19" s="32">
        <f t="shared" si="8"/>
        <v>22098</v>
      </c>
      <c r="I19" s="30">
        <f>LOOKUP($B24,'CBS cijfers'!$B$8:$B$56,'CBS cijfers'!$C$8:$C$56)</f>
        <v>21.5</v>
      </c>
      <c r="J19" s="33">
        <f t="shared" si="9"/>
        <v>68</v>
      </c>
      <c r="K19" s="35">
        <f t="shared" si="1"/>
        <v>0.23999999999999844</v>
      </c>
      <c r="L19" s="37"/>
      <c r="M19" s="30">
        <f>LOOKUP($B19+10,'CBS cijfers'!$B$8:$B$56,'CBS cijfers'!$C$8:$C$56)</f>
        <v>22.09</v>
      </c>
      <c r="N19" s="35">
        <f t="shared" si="2"/>
        <v>68</v>
      </c>
      <c r="O19" s="35">
        <f t="shared" si="3"/>
        <v>0.82999999999999829</v>
      </c>
      <c r="P19" s="31">
        <f t="shared" si="6"/>
        <v>68</v>
      </c>
      <c r="Q19" s="31"/>
      <c r="R19" s="34">
        <f t="shared" si="5"/>
        <v>21551</v>
      </c>
      <c r="S19" s="32">
        <f t="shared" si="4"/>
        <v>21916</v>
      </c>
    </row>
    <row r="20" spans="2:19">
      <c r="B20" s="31">
        <f t="shared" si="11"/>
        <v>2028</v>
      </c>
      <c r="C20" s="29"/>
      <c r="D20" s="31">
        <f t="shared" si="10"/>
        <v>67.75</v>
      </c>
      <c r="F20" s="31">
        <f t="shared" si="7"/>
        <v>67.75</v>
      </c>
      <c r="G20" s="34">
        <f t="shared" si="12"/>
        <v>22098</v>
      </c>
      <c r="H20" s="32">
        <f t="shared" si="8"/>
        <v>22372</v>
      </c>
      <c r="I20" s="30">
        <f>LOOKUP($B25,'CBS cijfers'!$B$8:$B$56,'CBS cijfers'!$C$8:$C$56)</f>
        <v>21.62</v>
      </c>
      <c r="J20" s="33">
        <f t="shared" si="9"/>
        <v>68</v>
      </c>
      <c r="K20" s="35">
        <f t="shared" si="1"/>
        <v>0.35999999999999943</v>
      </c>
      <c r="L20" s="37"/>
      <c r="M20" s="30">
        <f>LOOKUP($B20+10,'CBS cijfers'!$B$8:$B$56,'CBS cijfers'!$C$8:$C$56)</f>
        <v>22.21</v>
      </c>
      <c r="N20" s="35">
        <f t="shared" si="2"/>
        <v>68</v>
      </c>
      <c r="O20" s="35">
        <f t="shared" si="3"/>
        <v>0.94999999999999929</v>
      </c>
      <c r="P20" s="31">
        <f t="shared" si="6"/>
        <v>68</v>
      </c>
      <c r="Q20" s="31"/>
      <c r="R20" s="34">
        <f t="shared" si="5"/>
        <v>21916</v>
      </c>
      <c r="S20" s="32">
        <f t="shared" si="4"/>
        <v>22282</v>
      </c>
    </row>
    <row r="21" spans="2:19">
      <c r="B21" s="31">
        <f t="shared" si="11"/>
        <v>2029</v>
      </c>
      <c r="C21" s="29"/>
      <c r="D21" s="31">
        <f t="shared" si="10"/>
        <v>67.75</v>
      </c>
      <c r="F21" s="31">
        <f t="shared" si="7"/>
        <v>67.75</v>
      </c>
      <c r="G21" s="34">
        <f t="shared" si="12"/>
        <v>22372</v>
      </c>
      <c r="H21" s="32">
        <f t="shared" si="8"/>
        <v>22737</v>
      </c>
      <c r="I21" s="30">
        <f>LOOKUP($B26,'CBS cijfers'!$B$8:$B$56,'CBS cijfers'!$C$8:$C$56)</f>
        <v>21.74</v>
      </c>
      <c r="J21" s="33">
        <f t="shared" si="9"/>
        <v>68.25</v>
      </c>
      <c r="K21" s="35">
        <f>(I21-18.26)-(J21-65)</f>
        <v>0.22999999999999687</v>
      </c>
      <c r="L21" s="37"/>
      <c r="M21" s="30">
        <f>LOOKUP($B21+10,'CBS cijfers'!$B$8:$B$56,'CBS cijfers'!$C$8:$C$56)</f>
        <v>22.33</v>
      </c>
      <c r="N21" s="35">
        <f t="shared" si="2"/>
        <v>68</v>
      </c>
      <c r="O21" s="35">
        <f t="shared" si="3"/>
        <v>1.0699999999999967</v>
      </c>
      <c r="P21" s="31">
        <f t="shared" si="6"/>
        <v>69</v>
      </c>
      <c r="Q21" s="31"/>
      <c r="R21" s="34">
        <f t="shared" si="5"/>
        <v>22282</v>
      </c>
      <c r="S21" s="32">
        <f t="shared" si="4"/>
        <v>22282</v>
      </c>
    </row>
    <row r="22" spans="2:19">
      <c r="B22" s="31">
        <f t="shared" si="11"/>
        <v>2030</v>
      </c>
      <c r="C22" s="29"/>
      <c r="D22" s="31">
        <f t="shared" si="10"/>
        <v>67.75</v>
      </c>
      <c r="F22" s="31">
        <f t="shared" si="7"/>
        <v>67.75</v>
      </c>
      <c r="G22" s="34">
        <f t="shared" si="12"/>
        <v>22737</v>
      </c>
      <c r="H22" s="32">
        <f t="shared" si="8"/>
        <v>23102</v>
      </c>
      <c r="I22" s="30">
        <f>LOOKUP($B27,'CBS cijfers'!$B$8:$B$56,'CBS cijfers'!$C$8:$C$56)</f>
        <v>21.85</v>
      </c>
      <c r="J22" s="33">
        <f t="shared" si="9"/>
        <v>68.25</v>
      </c>
      <c r="K22" s="35">
        <f t="shared" si="1"/>
        <v>0.33999999999999986</v>
      </c>
      <c r="L22" s="37"/>
      <c r="M22" s="30">
        <f>LOOKUP($B22+10,'CBS cijfers'!$B$8:$B$56,'CBS cijfers'!$C$8:$C$56)</f>
        <v>22.44</v>
      </c>
      <c r="N22" s="35">
        <f t="shared" si="2"/>
        <v>69</v>
      </c>
      <c r="O22" s="35">
        <f t="shared" si="3"/>
        <v>0.17999999999999972</v>
      </c>
      <c r="P22" s="31">
        <f t="shared" si="6"/>
        <v>69</v>
      </c>
      <c r="Q22" s="31"/>
      <c r="R22" s="34">
        <f t="shared" si="5"/>
        <v>22282</v>
      </c>
      <c r="S22" s="32">
        <f t="shared" si="4"/>
        <v>22647</v>
      </c>
    </row>
    <row r="23" spans="2:19">
      <c r="B23" s="31">
        <f t="shared" si="11"/>
        <v>2031</v>
      </c>
      <c r="C23" s="29"/>
      <c r="D23" s="31">
        <f t="shared" si="10"/>
        <v>68</v>
      </c>
      <c r="F23" s="31">
        <f t="shared" si="7"/>
        <v>68</v>
      </c>
      <c r="G23" s="34">
        <f t="shared" si="12"/>
        <v>23102</v>
      </c>
      <c r="H23" s="32">
        <f t="shared" si="8"/>
        <v>23377</v>
      </c>
      <c r="I23" s="30">
        <f>LOOKUP($B28,'CBS cijfers'!$B$8:$B$56,'CBS cijfers'!$C$8:$C$56)</f>
        <v>21.97</v>
      </c>
      <c r="J23" s="33">
        <f t="shared" si="9"/>
        <v>68.5</v>
      </c>
      <c r="K23" s="35">
        <f t="shared" si="1"/>
        <v>0.2099999999999973</v>
      </c>
      <c r="L23" s="37"/>
      <c r="M23" s="30">
        <f>LOOKUP($B23+10,'CBS cijfers'!$B$8:$B$56,'CBS cijfers'!$C$8:$C$56)</f>
        <v>22.56</v>
      </c>
      <c r="N23" s="35">
        <f t="shared" si="2"/>
        <v>69</v>
      </c>
      <c r="O23" s="35">
        <f t="shared" si="3"/>
        <v>0.29999999999999716</v>
      </c>
      <c r="P23" s="31">
        <f t="shared" si="6"/>
        <v>69</v>
      </c>
      <c r="Q23" s="31"/>
      <c r="R23" s="34">
        <f t="shared" si="5"/>
        <v>22647</v>
      </c>
      <c r="S23" s="32">
        <f t="shared" si="4"/>
        <v>23012</v>
      </c>
    </row>
    <row r="24" spans="2:19">
      <c r="B24" s="31">
        <f t="shared" si="11"/>
        <v>2032</v>
      </c>
      <c r="C24" s="29"/>
      <c r="D24" s="31">
        <f t="shared" si="10"/>
        <v>68</v>
      </c>
      <c r="F24" s="31">
        <f t="shared" si="7"/>
        <v>68</v>
      </c>
      <c r="G24" s="34">
        <f>DATE(B24-TRUNC(D23),1-E23-12*(D23-TRUNC(D23)),1)</f>
        <v>23377</v>
      </c>
      <c r="H24" s="32">
        <f t="shared" si="8"/>
        <v>23743</v>
      </c>
      <c r="I24" s="30">
        <f>LOOKUP($B29,'CBS cijfers'!$B$8:$B$56,'CBS cijfers'!$C$8:$C$56)</f>
        <v>22.09</v>
      </c>
      <c r="J24" s="33">
        <f t="shared" si="9"/>
        <v>68.5</v>
      </c>
      <c r="K24" s="35">
        <f t="shared" si="1"/>
        <v>0.32999999999999829</v>
      </c>
      <c r="L24" s="37"/>
      <c r="M24" s="30">
        <f>LOOKUP($B24+10,'CBS cijfers'!$B$8:$B$56,'CBS cijfers'!$C$8:$C$56)</f>
        <v>22.67</v>
      </c>
      <c r="N24" s="35">
        <f t="shared" si="2"/>
        <v>69</v>
      </c>
      <c r="O24" s="35">
        <f t="shared" si="3"/>
        <v>0.41000000000000014</v>
      </c>
      <c r="P24" s="31">
        <f t="shared" si="6"/>
        <v>69</v>
      </c>
      <c r="Q24" s="31"/>
      <c r="R24" s="34">
        <f t="shared" si="5"/>
        <v>23012</v>
      </c>
      <c r="S24" s="32">
        <f t="shared" si="4"/>
        <v>23377</v>
      </c>
    </row>
    <row r="25" spans="2:19">
      <c r="B25" s="31">
        <f t="shared" si="11"/>
        <v>2033</v>
      </c>
      <c r="C25" s="29"/>
      <c r="D25" s="31">
        <f>D24+IF(K20&gt;0.25,0.25,0)</f>
        <v>68.25</v>
      </c>
      <c r="F25" s="31">
        <f t="shared" si="7"/>
        <v>68.25</v>
      </c>
      <c r="G25" s="34">
        <f t="shared" si="12"/>
        <v>23743</v>
      </c>
      <c r="H25" s="32">
        <f t="shared" si="8"/>
        <v>24016</v>
      </c>
      <c r="I25" s="30">
        <f>LOOKUP($B30,'CBS cijfers'!$B$8:$B$56,'CBS cijfers'!$C$8:$C$56)</f>
        <v>22.21</v>
      </c>
      <c r="J25" s="33">
        <f>D29+E29/12</f>
        <v>68.75</v>
      </c>
      <c r="K25" s="35">
        <f t="shared" si="1"/>
        <v>0.19999999999999929</v>
      </c>
      <c r="L25" s="37"/>
      <c r="M25" s="30">
        <f>LOOKUP($B25+10,'CBS cijfers'!$B$8:$B$56,'CBS cijfers'!$C$8:$C$56)</f>
        <v>22.78</v>
      </c>
      <c r="N25" s="35">
        <f t="shared" si="2"/>
        <v>69</v>
      </c>
      <c r="O25" s="35">
        <f t="shared" si="3"/>
        <v>0.51999999999999957</v>
      </c>
      <c r="P25" s="31">
        <f t="shared" si="6"/>
        <v>69</v>
      </c>
      <c r="Q25" s="31"/>
      <c r="R25" s="34">
        <f t="shared" si="5"/>
        <v>23377</v>
      </c>
      <c r="S25" s="32">
        <f t="shared" si="4"/>
        <v>23743</v>
      </c>
    </row>
    <row r="26" spans="2:19">
      <c r="B26" s="31">
        <f t="shared" si="11"/>
        <v>2034</v>
      </c>
      <c r="C26" s="29"/>
      <c r="D26" s="31">
        <f t="shared" si="10"/>
        <v>68.25</v>
      </c>
      <c r="F26" s="31">
        <f t="shared" si="7"/>
        <v>68.25</v>
      </c>
      <c r="G26" s="34">
        <f t="shared" si="12"/>
        <v>24016</v>
      </c>
      <c r="H26" s="32">
        <f t="shared" si="8"/>
        <v>24381</v>
      </c>
      <c r="I26" s="30">
        <f>LOOKUP($B31,'CBS cijfers'!$B$8:$B$56,'CBS cijfers'!$C$8:$C$56)</f>
        <v>22.33</v>
      </c>
      <c r="J26" s="33">
        <f t="shared" si="9"/>
        <v>68.75</v>
      </c>
      <c r="K26" s="35">
        <f t="shared" si="1"/>
        <v>0.31999999999999673</v>
      </c>
      <c r="L26" s="37"/>
      <c r="M26" s="30">
        <f>LOOKUP($B26+10,'CBS cijfers'!$B$8:$B$56,'CBS cijfers'!$C$8:$C$56)</f>
        <v>22.9</v>
      </c>
      <c r="N26" s="35">
        <f t="shared" si="2"/>
        <v>69</v>
      </c>
      <c r="O26" s="35">
        <f t="shared" si="3"/>
        <v>0.63999999999999702</v>
      </c>
      <c r="P26" s="31">
        <f t="shared" si="6"/>
        <v>69</v>
      </c>
      <c r="Q26" s="31"/>
      <c r="R26" s="34">
        <f t="shared" si="5"/>
        <v>23743</v>
      </c>
      <c r="S26" s="32">
        <f t="shared" si="4"/>
        <v>24108</v>
      </c>
    </row>
    <row r="27" spans="2:19">
      <c r="B27" s="31">
        <f t="shared" si="11"/>
        <v>2035</v>
      </c>
      <c r="C27" s="29"/>
      <c r="D27" s="31">
        <f t="shared" si="10"/>
        <v>68.5</v>
      </c>
      <c r="F27" s="31">
        <f t="shared" si="7"/>
        <v>68.5</v>
      </c>
      <c r="G27" s="34">
        <f t="shared" si="12"/>
        <v>24381</v>
      </c>
      <c r="H27" s="32">
        <f t="shared" si="8"/>
        <v>24654</v>
      </c>
      <c r="I27" s="30">
        <f>LOOKUP($B32,'CBS cijfers'!$B$8:$B$56,'CBS cijfers'!$C$8:$C$56)</f>
        <v>22.44</v>
      </c>
      <c r="J27" s="33">
        <f t="shared" si="9"/>
        <v>69</v>
      </c>
      <c r="K27" s="35">
        <f t="shared" si="1"/>
        <v>0.17999999999999972</v>
      </c>
      <c r="L27" s="37"/>
      <c r="M27" s="30">
        <f>LOOKUP($B27+10,'CBS cijfers'!$B$8:$B$56,'CBS cijfers'!$C$8:$C$56)</f>
        <v>23.01</v>
      </c>
      <c r="N27" s="35">
        <f t="shared" si="2"/>
        <v>69</v>
      </c>
      <c r="O27" s="35">
        <f t="shared" si="3"/>
        <v>0.75</v>
      </c>
      <c r="P27" s="31">
        <f t="shared" si="6"/>
        <v>69</v>
      </c>
      <c r="Q27" s="31"/>
      <c r="R27" s="34">
        <f t="shared" si="5"/>
        <v>24108</v>
      </c>
      <c r="S27" s="32">
        <f t="shared" si="4"/>
        <v>24473</v>
      </c>
    </row>
    <row r="28" spans="2:19">
      <c r="B28" s="31">
        <f t="shared" si="11"/>
        <v>2036</v>
      </c>
      <c r="C28" s="29"/>
      <c r="D28" s="31">
        <f>D27+IF(K23&gt;0.25,0.25,0)</f>
        <v>68.5</v>
      </c>
      <c r="F28" s="31">
        <f t="shared" si="7"/>
        <v>68.5</v>
      </c>
      <c r="G28" s="34">
        <f t="shared" si="12"/>
        <v>24654</v>
      </c>
      <c r="H28" s="32">
        <f t="shared" si="8"/>
        <v>25020</v>
      </c>
      <c r="I28" s="30">
        <f>LOOKUP($B33,'CBS cijfers'!$B$8:$B$56,'CBS cijfers'!$C$8:$C$56)</f>
        <v>22.56</v>
      </c>
      <c r="J28" s="33">
        <f t="shared" si="9"/>
        <v>69</v>
      </c>
      <c r="K28" s="35">
        <f t="shared" si="1"/>
        <v>0.29999999999999716</v>
      </c>
      <c r="L28" s="37"/>
      <c r="M28" s="30">
        <f>LOOKUP($B28+10,'CBS cijfers'!$B$8:$B$56,'CBS cijfers'!$C$8:$C$56)</f>
        <v>23.12</v>
      </c>
      <c r="N28" s="35">
        <f t="shared" si="2"/>
        <v>69</v>
      </c>
      <c r="O28" s="35">
        <f t="shared" si="3"/>
        <v>0.85999999999999943</v>
      </c>
      <c r="P28" s="31">
        <f t="shared" si="6"/>
        <v>69</v>
      </c>
      <c r="Q28" s="31"/>
      <c r="R28" s="34">
        <f t="shared" si="5"/>
        <v>24473</v>
      </c>
      <c r="S28" s="32">
        <f t="shared" si="4"/>
        <v>24838</v>
      </c>
    </row>
    <row r="29" spans="2:19">
      <c r="B29" s="31">
        <f t="shared" si="11"/>
        <v>2037</v>
      </c>
      <c r="C29" s="29"/>
      <c r="D29" s="31">
        <f t="shared" si="10"/>
        <v>68.75</v>
      </c>
      <c r="F29" s="31">
        <f t="shared" si="7"/>
        <v>68.75</v>
      </c>
      <c r="G29" s="34">
        <f t="shared" si="12"/>
        <v>25020</v>
      </c>
      <c r="H29" s="32">
        <f t="shared" si="8"/>
        <v>25294</v>
      </c>
      <c r="I29" s="30">
        <f>LOOKUP($B34,'CBS cijfers'!$B$8:$B$56,'CBS cijfers'!$C$8:$C$56)</f>
        <v>22.67</v>
      </c>
      <c r="J29" s="33">
        <f t="shared" si="9"/>
        <v>69.25</v>
      </c>
      <c r="K29" s="35">
        <f t="shared" si="1"/>
        <v>0.16000000000000014</v>
      </c>
      <c r="L29" s="37"/>
      <c r="M29" s="30">
        <f>LOOKUP($B29+10,'CBS cijfers'!$B$8:$B$56,'CBS cijfers'!$C$8:$C$56)</f>
        <v>23.23</v>
      </c>
      <c r="N29" s="35">
        <f t="shared" si="2"/>
        <v>69</v>
      </c>
      <c r="O29" s="35">
        <f t="shared" si="3"/>
        <v>0.96999999999999886</v>
      </c>
      <c r="P29" s="31">
        <f t="shared" si="6"/>
        <v>69</v>
      </c>
      <c r="Q29" s="31"/>
      <c r="R29" s="34">
        <f t="shared" si="5"/>
        <v>24838</v>
      </c>
      <c r="S29" s="32">
        <f t="shared" si="4"/>
        <v>25204</v>
      </c>
    </row>
    <row r="30" spans="2:19">
      <c r="B30" s="31">
        <f t="shared" si="11"/>
        <v>2038</v>
      </c>
      <c r="C30" s="29"/>
      <c r="D30" s="31">
        <f t="shared" si="10"/>
        <v>68.75</v>
      </c>
      <c r="F30" s="31">
        <f t="shared" si="7"/>
        <v>68.75</v>
      </c>
      <c r="G30" s="34">
        <f t="shared" si="12"/>
        <v>25294</v>
      </c>
      <c r="H30" s="32">
        <f t="shared" si="8"/>
        <v>25659</v>
      </c>
      <c r="I30" s="30">
        <f>LOOKUP($B35,'CBS cijfers'!$B$8:$B$56,'CBS cijfers'!$C$8:$C$56)</f>
        <v>22.78</v>
      </c>
      <c r="J30" s="33">
        <f t="shared" si="9"/>
        <v>69.25</v>
      </c>
      <c r="K30" s="35">
        <f t="shared" si="1"/>
        <v>0.26999999999999957</v>
      </c>
      <c r="L30" s="37"/>
      <c r="M30" s="30">
        <f>LOOKUP($B30+10,'CBS cijfers'!$B$8:$B$56,'CBS cijfers'!$C$8:$C$56)</f>
        <v>23.34</v>
      </c>
      <c r="N30" s="35">
        <f t="shared" si="2"/>
        <v>69</v>
      </c>
      <c r="O30" s="35">
        <f t="shared" si="3"/>
        <v>1.0799999999999983</v>
      </c>
      <c r="P30" s="31">
        <f t="shared" si="6"/>
        <v>70</v>
      </c>
      <c r="Q30" s="31"/>
      <c r="R30" s="34">
        <f t="shared" si="5"/>
        <v>25204</v>
      </c>
      <c r="S30" s="32">
        <f t="shared" si="4"/>
        <v>25204</v>
      </c>
    </row>
    <row r="31" spans="2:19">
      <c r="B31" s="31">
        <f t="shared" si="11"/>
        <v>2039</v>
      </c>
      <c r="C31" s="29"/>
      <c r="D31" s="31">
        <f t="shared" si="10"/>
        <v>69</v>
      </c>
      <c r="F31" s="31">
        <f t="shared" si="7"/>
        <v>69</v>
      </c>
      <c r="G31" s="34">
        <f t="shared" si="12"/>
        <v>25659</v>
      </c>
      <c r="H31" s="32">
        <f t="shared" si="8"/>
        <v>25934</v>
      </c>
      <c r="I31" s="30">
        <f>LOOKUP($B36,'CBS cijfers'!$B$8:$B$56,'CBS cijfers'!$C$8:$C$56)</f>
        <v>22.9</v>
      </c>
      <c r="J31" s="33">
        <f t="shared" si="9"/>
        <v>69.5</v>
      </c>
      <c r="K31" s="35">
        <f t="shared" si="1"/>
        <v>0.13999999999999702</v>
      </c>
      <c r="L31" s="37"/>
      <c r="M31" s="30">
        <f>LOOKUP($B31+10,'CBS cijfers'!$B$8:$B$56,'CBS cijfers'!$C$8:$C$56)</f>
        <v>23.45</v>
      </c>
      <c r="N31" s="35">
        <f t="shared" si="2"/>
        <v>70</v>
      </c>
      <c r="O31" s="35">
        <f t="shared" si="3"/>
        <v>0.18999999999999773</v>
      </c>
      <c r="P31" s="31">
        <f t="shared" si="6"/>
        <v>70</v>
      </c>
      <c r="Q31" s="31"/>
      <c r="R31" s="34">
        <f t="shared" si="5"/>
        <v>25204</v>
      </c>
      <c r="S31" s="32">
        <f t="shared" si="4"/>
        <v>25569</v>
      </c>
    </row>
    <row r="32" spans="2:19">
      <c r="B32" s="31">
        <f t="shared" si="11"/>
        <v>2040</v>
      </c>
      <c r="C32" s="29"/>
      <c r="D32" s="31">
        <f t="shared" si="10"/>
        <v>69</v>
      </c>
      <c r="F32" s="31">
        <f t="shared" si="7"/>
        <v>69</v>
      </c>
      <c r="G32" s="34">
        <f t="shared" si="12"/>
        <v>25934</v>
      </c>
      <c r="H32" s="32">
        <f t="shared" si="8"/>
        <v>26299</v>
      </c>
      <c r="I32" s="30">
        <f>LOOKUP($B37,'CBS cijfers'!$B$8:$B$56,'CBS cijfers'!$C$8:$C$56)</f>
        <v>23.01</v>
      </c>
      <c r="J32" s="33">
        <f t="shared" si="9"/>
        <v>69.5</v>
      </c>
      <c r="K32" s="35">
        <f t="shared" si="1"/>
        <v>0.25</v>
      </c>
      <c r="L32" s="37"/>
      <c r="M32" s="30">
        <f>LOOKUP($B32+10,'CBS cijfers'!$B$8:$B$56,'CBS cijfers'!$C$8:$C$56)</f>
        <v>23.56</v>
      </c>
      <c r="N32" s="35">
        <f t="shared" si="2"/>
        <v>70</v>
      </c>
      <c r="O32" s="35">
        <f t="shared" si="3"/>
        <v>0.29999999999999716</v>
      </c>
      <c r="P32" s="31">
        <f t="shared" si="6"/>
        <v>70</v>
      </c>
      <c r="Q32" s="31"/>
      <c r="R32" s="34">
        <f t="shared" si="5"/>
        <v>25569</v>
      </c>
      <c r="S32" s="32">
        <f t="shared" si="4"/>
        <v>25934</v>
      </c>
    </row>
    <row r="33" spans="2:19">
      <c r="B33" s="31">
        <f t="shared" si="11"/>
        <v>2041</v>
      </c>
      <c r="C33" s="29"/>
      <c r="D33" s="31">
        <f t="shared" si="10"/>
        <v>69.25</v>
      </c>
      <c r="F33" s="31">
        <f t="shared" si="7"/>
        <v>69.25</v>
      </c>
      <c r="G33" s="34">
        <f t="shared" si="12"/>
        <v>26299</v>
      </c>
      <c r="H33" s="32">
        <f t="shared" si="8"/>
        <v>26573</v>
      </c>
      <c r="I33" s="30">
        <f>LOOKUP($B38,'CBS cijfers'!$B$8:$B$56,'CBS cijfers'!$C$8:$C$56)</f>
        <v>23.12</v>
      </c>
      <c r="J33" s="33">
        <f t="shared" si="9"/>
        <v>69.5</v>
      </c>
      <c r="K33" s="35">
        <f t="shared" si="1"/>
        <v>0.35999999999999943</v>
      </c>
      <c r="L33" s="37"/>
      <c r="M33" s="30">
        <f>LOOKUP($B33+10,'CBS cijfers'!$B$8:$B$56,'CBS cijfers'!$C$8:$C$56)</f>
        <v>23.67</v>
      </c>
      <c r="N33" s="35">
        <f t="shared" si="2"/>
        <v>70</v>
      </c>
      <c r="O33" s="35">
        <f t="shared" si="3"/>
        <v>0.41000000000000014</v>
      </c>
      <c r="P33" s="31">
        <f t="shared" si="6"/>
        <v>70</v>
      </c>
      <c r="Q33" s="31"/>
      <c r="R33" s="34">
        <f t="shared" si="5"/>
        <v>25934</v>
      </c>
      <c r="S33" s="32">
        <f t="shared" si="4"/>
        <v>26299</v>
      </c>
    </row>
    <row r="34" spans="2:19">
      <c r="B34" s="31">
        <f t="shared" si="11"/>
        <v>2042</v>
      </c>
      <c r="C34" s="29"/>
      <c r="D34" s="31">
        <f t="shared" si="10"/>
        <v>69.25</v>
      </c>
      <c r="F34" s="31">
        <f t="shared" si="7"/>
        <v>69.25</v>
      </c>
      <c r="G34" s="34">
        <f t="shared" si="12"/>
        <v>26573</v>
      </c>
      <c r="H34" s="32">
        <f t="shared" si="8"/>
        <v>26938</v>
      </c>
      <c r="I34" s="30">
        <f>LOOKUP($B39,'CBS cijfers'!$B$8:$B$56,'CBS cijfers'!$C$8:$C$56)</f>
        <v>23.23</v>
      </c>
      <c r="J34" s="33">
        <f t="shared" si="9"/>
        <v>69.75</v>
      </c>
      <c r="K34" s="35">
        <f t="shared" si="1"/>
        <v>0.21999999999999886</v>
      </c>
      <c r="L34" s="37"/>
      <c r="M34" s="30">
        <f>LOOKUP($B34+10,'CBS cijfers'!$B$8:$B$56,'CBS cijfers'!$C$8:$C$56)</f>
        <v>23.77</v>
      </c>
      <c r="N34" s="35">
        <f t="shared" si="2"/>
        <v>70</v>
      </c>
      <c r="O34" s="35">
        <f t="shared" si="3"/>
        <v>0.50999999999999801</v>
      </c>
      <c r="P34" s="31">
        <f t="shared" si="6"/>
        <v>70</v>
      </c>
      <c r="Q34" s="31"/>
      <c r="R34" s="34">
        <f t="shared" si="5"/>
        <v>26299</v>
      </c>
      <c r="S34" s="32">
        <f t="shared" si="4"/>
        <v>26665</v>
      </c>
    </row>
    <row r="35" spans="2:19">
      <c r="B35" s="31">
        <f t="shared" si="11"/>
        <v>2043</v>
      </c>
      <c r="C35" s="29"/>
      <c r="D35" s="31">
        <f>D34+IF(K30&gt;0.25,0.25,0)</f>
        <v>69.5</v>
      </c>
      <c r="F35" s="31">
        <f t="shared" si="7"/>
        <v>69.5</v>
      </c>
      <c r="G35" s="34">
        <f t="shared" si="12"/>
        <v>26938</v>
      </c>
      <c r="H35" s="32">
        <f t="shared" si="8"/>
        <v>27211</v>
      </c>
      <c r="I35" s="30">
        <f>LOOKUP($B40,'CBS cijfers'!$B$8:$B$56,'CBS cijfers'!$C$8:$C$56)</f>
        <v>23.34</v>
      </c>
      <c r="J35" s="33">
        <f t="shared" si="9"/>
        <v>69.75</v>
      </c>
      <c r="K35" s="35">
        <f t="shared" si="1"/>
        <v>0.32999999999999829</v>
      </c>
      <c r="L35" s="37"/>
      <c r="M35" s="30">
        <f>LOOKUP($B35+10,'CBS cijfers'!$B$8:$B$56,'CBS cijfers'!$C$8:$C$56)</f>
        <v>23.88</v>
      </c>
      <c r="N35" s="35">
        <f t="shared" si="2"/>
        <v>70</v>
      </c>
      <c r="O35" s="35">
        <f t="shared" si="3"/>
        <v>0.61999999999999744</v>
      </c>
      <c r="P35" s="31">
        <f t="shared" si="6"/>
        <v>70</v>
      </c>
      <c r="Q35" s="31"/>
      <c r="R35" s="34">
        <f t="shared" si="5"/>
        <v>26665</v>
      </c>
      <c r="S35" s="32">
        <f t="shared" si="4"/>
        <v>27030</v>
      </c>
    </row>
    <row r="36" spans="2:19">
      <c r="B36" s="31">
        <f t="shared" si="11"/>
        <v>2044</v>
      </c>
      <c r="C36" s="29"/>
      <c r="D36" s="31">
        <f t="shared" si="10"/>
        <v>69.5</v>
      </c>
      <c r="F36" s="31">
        <f t="shared" si="7"/>
        <v>69.5</v>
      </c>
      <c r="G36" s="34">
        <f t="shared" si="12"/>
        <v>27211</v>
      </c>
      <c r="H36" s="32">
        <f t="shared" si="8"/>
        <v>27576</v>
      </c>
      <c r="I36" s="30">
        <f>LOOKUP($B41,'CBS cijfers'!$B$8:$B$56,'CBS cijfers'!$C$8:$C$56)</f>
        <v>23.45</v>
      </c>
      <c r="J36" s="33">
        <f t="shared" si="9"/>
        <v>70</v>
      </c>
      <c r="K36" s="35">
        <f t="shared" si="1"/>
        <v>0.18999999999999773</v>
      </c>
      <c r="L36" s="37"/>
      <c r="M36" s="30">
        <f>LOOKUP($B36+10,'CBS cijfers'!$B$8:$B$56,'CBS cijfers'!$C$8:$C$56)</f>
        <v>23.98</v>
      </c>
      <c r="N36" s="35">
        <f t="shared" si="2"/>
        <v>70</v>
      </c>
      <c r="O36" s="35">
        <f t="shared" si="3"/>
        <v>0.71999999999999886</v>
      </c>
      <c r="P36" s="31">
        <f t="shared" si="6"/>
        <v>70</v>
      </c>
      <c r="Q36" s="31"/>
      <c r="R36" s="34">
        <f t="shared" si="5"/>
        <v>27030</v>
      </c>
      <c r="S36" s="32">
        <f t="shared" si="4"/>
        <v>27395</v>
      </c>
    </row>
    <row r="37" spans="2:19">
      <c r="B37" s="31">
        <f t="shared" si="11"/>
        <v>2045</v>
      </c>
      <c r="C37" s="29"/>
      <c r="D37" s="31">
        <f t="shared" si="10"/>
        <v>69.5</v>
      </c>
      <c r="F37" s="31">
        <f t="shared" si="7"/>
        <v>69.5</v>
      </c>
      <c r="G37" s="34">
        <f t="shared" si="12"/>
        <v>27576</v>
      </c>
      <c r="H37" s="32">
        <f t="shared" si="8"/>
        <v>27942</v>
      </c>
      <c r="I37" s="30">
        <f>LOOKUP($B42,'CBS cijfers'!$B$8:$B$56,'CBS cijfers'!$C$8:$C$56)</f>
        <v>23.56</v>
      </c>
      <c r="J37" s="33">
        <f t="shared" si="9"/>
        <v>70</v>
      </c>
      <c r="K37" s="35">
        <f t="shared" si="1"/>
        <v>0.29999999999999716</v>
      </c>
      <c r="L37" s="37"/>
      <c r="M37" s="30">
        <f>LOOKUP($B37+10,'CBS cijfers'!$B$8:$B$56,'CBS cijfers'!$C$8:$C$56)</f>
        <v>24.09</v>
      </c>
      <c r="N37" s="35">
        <f t="shared" si="2"/>
        <v>70</v>
      </c>
      <c r="O37" s="35">
        <f t="shared" si="3"/>
        <v>0.82999999999999829</v>
      </c>
      <c r="P37" s="31">
        <f t="shared" si="6"/>
        <v>70</v>
      </c>
      <c r="Q37" s="31"/>
      <c r="R37" s="34">
        <f t="shared" si="5"/>
        <v>27395</v>
      </c>
      <c r="S37" s="32">
        <f t="shared" si="4"/>
        <v>27760</v>
      </c>
    </row>
    <row r="38" spans="2:19">
      <c r="B38" s="31">
        <f t="shared" si="11"/>
        <v>2046</v>
      </c>
      <c r="C38" s="29"/>
      <c r="D38" s="31">
        <f t="shared" si="10"/>
        <v>69.75</v>
      </c>
      <c r="F38" s="31">
        <f t="shared" si="7"/>
        <v>69.75</v>
      </c>
      <c r="G38" s="34">
        <f t="shared" si="12"/>
        <v>27942</v>
      </c>
      <c r="H38" s="32">
        <f t="shared" si="8"/>
        <v>28216</v>
      </c>
      <c r="I38" s="30">
        <f>LOOKUP($B43,'CBS cijfers'!$B$8:$B$56,'CBS cijfers'!$C$8:$C$56)</f>
        <v>23.67</v>
      </c>
      <c r="J38" s="33">
        <f t="shared" si="9"/>
        <v>70.25</v>
      </c>
      <c r="K38" s="35">
        <f t="shared" si="1"/>
        <v>0.16000000000000014</v>
      </c>
      <c r="L38" s="37"/>
      <c r="M38" s="30">
        <f>LOOKUP($B38+10,'CBS cijfers'!$B$8:$B$56,'CBS cijfers'!$C$8:$C$56)</f>
        <v>24.19</v>
      </c>
      <c r="N38" s="35">
        <f t="shared" si="2"/>
        <v>70</v>
      </c>
      <c r="O38" s="35">
        <f t="shared" si="3"/>
        <v>0.92999999999999972</v>
      </c>
      <c r="P38" s="31">
        <f t="shared" si="6"/>
        <v>70</v>
      </c>
      <c r="Q38" s="31"/>
      <c r="R38" s="34">
        <f t="shared" si="5"/>
        <v>27760</v>
      </c>
      <c r="S38" s="32">
        <f t="shared" si="4"/>
        <v>28126</v>
      </c>
    </row>
    <row r="39" spans="2:19">
      <c r="B39" s="31">
        <f t="shared" si="11"/>
        <v>2047</v>
      </c>
      <c r="C39" s="29"/>
      <c r="D39" s="31">
        <f t="shared" si="10"/>
        <v>69.75</v>
      </c>
      <c r="F39" s="31">
        <f t="shared" si="7"/>
        <v>69.75</v>
      </c>
      <c r="G39" s="34">
        <f t="shared" si="12"/>
        <v>28216</v>
      </c>
      <c r="H39" s="32">
        <f t="shared" si="8"/>
        <v>28581</v>
      </c>
      <c r="I39" s="30">
        <f>LOOKUP($B44,'CBS cijfers'!$B$8:$B$56,'CBS cijfers'!$C$8:$C$56)</f>
        <v>23.77</v>
      </c>
      <c r="J39" s="33">
        <f t="shared" si="9"/>
        <v>70.25</v>
      </c>
      <c r="K39" s="35">
        <f t="shared" si="1"/>
        <v>0.25999999999999801</v>
      </c>
      <c r="L39" s="37"/>
      <c r="M39" s="30">
        <f>LOOKUP($B39+10,'CBS cijfers'!$B$8:$B$56,'CBS cijfers'!$C$8:$C$56)</f>
        <v>24.29</v>
      </c>
      <c r="N39" s="35">
        <f t="shared" si="2"/>
        <v>70</v>
      </c>
      <c r="O39" s="35">
        <f t="shared" si="3"/>
        <v>1.0299999999999976</v>
      </c>
      <c r="P39" s="31">
        <f t="shared" si="6"/>
        <v>71</v>
      </c>
      <c r="Q39" s="31"/>
      <c r="R39" s="34">
        <f t="shared" si="5"/>
        <v>28126</v>
      </c>
      <c r="S39" s="32">
        <f t="shared" si="4"/>
        <v>28126</v>
      </c>
    </row>
    <row r="40" spans="2:19">
      <c r="B40" s="31">
        <f t="shared" si="11"/>
        <v>2048</v>
      </c>
      <c r="C40" s="29"/>
      <c r="D40" s="31">
        <f t="shared" si="10"/>
        <v>70</v>
      </c>
      <c r="F40" s="31">
        <f t="shared" si="7"/>
        <v>70</v>
      </c>
      <c r="G40" s="34">
        <f t="shared" si="12"/>
        <v>28581</v>
      </c>
      <c r="H40" s="32">
        <f t="shared" si="8"/>
        <v>28856</v>
      </c>
      <c r="I40" s="30">
        <f>LOOKUP($B45,'CBS cijfers'!$B$8:$B$56,'CBS cijfers'!$C$8:$C$56)</f>
        <v>23.88</v>
      </c>
      <c r="J40" s="33">
        <f t="shared" si="9"/>
        <v>70.5</v>
      </c>
      <c r="K40" s="35">
        <f t="shared" si="1"/>
        <v>0.11999999999999744</v>
      </c>
      <c r="L40" s="37"/>
      <c r="M40" s="30">
        <f>LOOKUP($B40+10,'CBS cijfers'!$B$8:$B$56,'CBS cijfers'!$C$8:$C$56)</f>
        <v>24.39</v>
      </c>
      <c r="N40" s="35">
        <f t="shared" si="2"/>
        <v>71</v>
      </c>
      <c r="O40" s="35">
        <f t="shared" si="3"/>
        <v>0.12999999999999901</v>
      </c>
      <c r="P40" s="31">
        <f t="shared" si="6"/>
        <v>71</v>
      </c>
      <c r="Q40" s="31"/>
      <c r="R40" s="34">
        <f t="shared" si="5"/>
        <v>28126</v>
      </c>
      <c r="S40" s="32">
        <f t="shared" si="4"/>
        <v>28491</v>
      </c>
    </row>
    <row r="41" spans="2:19">
      <c r="B41" s="31">
        <f t="shared" si="11"/>
        <v>2049</v>
      </c>
      <c r="C41" s="29"/>
      <c r="D41" s="31">
        <f t="shared" si="10"/>
        <v>70</v>
      </c>
      <c r="F41" s="31">
        <f t="shared" si="7"/>
        <v>70</v>
      </c>
      <c r="G41" s="34">
        <f t="shared" si="12"/>
        <v>28856</v>
      </c>
      <c r="H41" s="32">
        <f t="shared" si="8"/>
        <v>29221</v>
      </c>
      <c r="I41" s="30">
        <f>LOOKUP($B46,'CBS cijfers'!$B$8:$B$56,'CBS cijfers'!$C$8:$C$56)</f>
        <v>23.98</v>
      </c>
      <c r="J41" s="33">
        <f t="shared" si="9"/>
        <v>70.5</v>
      </c>
      <c r="K41" s="35">
        <f t="shared" si="1"/>
        <v>0.21999999999999886</v>
      </c>
      <c r="L41" s="37"/>
      <c r="M41" s="30">
        <f>LOOKUP($B41+10,'CBS cijfers'!$B$8:$B$56,'CBS cijfers'!$C$8:$C$56)</f>
        <v>24.49</v>
      </c>
      <c r="N41" s="35">
        <f t="shared" si="2"/>
        <v>71</v>
      </c>
      <c r="O41" s="35">
        <f t="shared" si="3"/>
        <v>0.22999999999999687</v>
      </c>
      <c r="P41" s="31">
        <f t="shared" si="6"/>
        <v>71</v>
      </c>
      <c r="Q41" s="31"/>
      <c r="R41" s="34">
        <f t="shared" si="5"/>
        <v>28491</v>
      </c>
      <c r="S41" s="32">
        <f t="shared" si="4"/>
        <v>28856</v>
      </c>
    </row>
    <row r="42" spans="2:19">
      <c r="B42" s="31">
        <f t="shared" si="11"/>
        <v>2050</v>
      </c>
      <c r="C42" s="29"/>
      <c r="D42" s="31">
        <f t="shared" si="10"/>
        <v>70.25</v>
      </c>
      <c r="F42" s="31">
        <f t="shared" si="7"/>
        <v>70.25</v>
      </c>
      <c r="G42" s="34">
        <f t="shared" si="12"/>
        <v>29221</v>
      </c>
      <c r="H42" s="32">
        <f t="shared" si="8"/>
        <v>29495</v>
      </c>
      <c r="I42" s="30">
        <f>LOOKUP($B47,'CBS cijfers'!$B$8:$B$56,'CBS cijfers'!$C$8:$C$56)</f>
        <v>24.09</v>
      </c>
      <c r="J42" s="33">
        <f t="shared" si="9"/>
        <v>70.5</v>
      </c>
      <c r="K42" s="35">
        <f t="shared" si="1"/>
        <v>0.32999999999999829</v>
      </c>
      <c r="L42" s="37"/>
      <c r="M42" s="30">
        <f>LOOKUP($B42+10,'CBS cijfers'!$B$8:$B$56,'CBS cijfers'!$C$8:$C$56)</f>
        <v>24.59</v>
      </c>
      <c r="N42" s="35">
        <f t="shared" si="2"/>
        <v>71</v>
      </c>
      <c r="O42" s="35">
        <f t="shared" si="3"/>
        <v>0.32999999999999829</v>
      </c>
      <c r="P42" s="31">
        <f t="shared" si="6"/>
        <v>71</v>
      </c>
      <c r="Q42" s="31"/>
      <c r="R42" s="34">
        <f t="shared" si="5"/>
        <v>28856</v>
      </c>
      <c r="S42" s="32">
        <f t="shared" si="4"/>
        <v>29221</v>
      </c>
    </row>
    <row r="43" spans="2:19">
      <c r="B43" s="31">
        <f t="shared" si="11"/>
        <v>2051</v>
      </c>
      <c r="C43" s="29"/>
      <c r="D43" s="31">
        <f t="shared" si="10"/>
        <v>70.25</v>
      </c>
      <c r="F43" s="31">
        <f t="shared" si="7"/>
        <v>70.25</v>
      </c>
      <c r="G43" s="34">
        <f t="shared" si="12"/>
        <v>29495</v>
      </c>
      <c r="H43" s="32">
        <f t="shared" si="8"/>
        <v>29860</v>
      </c>
      <c r="I43" s="30">
        <f>LOOKUP($B48,'CBS cijfers'!$B$8:$B$56,'CBS cijfers'!$C$8:$C$56)</f>
        <v>24.19</v>
      </c>
      <c r="J43" s="33">
        <f t="shared" si="9"/>
        <v>70.75</v>
      </c>
      <c r="K43" s="35">
        <f t="shared" si="1"/>
        <v>0.17999999999999972</v>
      </c>
      <c r="L43" s="37"/>
      <c r="M43" s="30">
        <f>LOOKUP($B43+10,'CBS cijfers'!$B$8:$B$56,'CBS cijfers'!$C$8:$C$56)</f>
        <v>24.59</v>
      </c>
      <c r="N43" s="35">
        <f t="shared" si="2"/>
        <v>71</v>
      </c>
      <c r="O43" s="35">
        <f t="shared" si="3"/>
        <v>0.32999999999999829</v>
      </c>
      <c r="P43" s="31">
        <f t="shared" si="6"/>
        <v>71</v>
      </c>
      <c r="Q43" s="31"/>
      <c r="R43" s="34">
        <f t="shared" si="5"/>
        <v>29221</v>
      </c>
      <c r="S43" s="32">
        <f t="shared" si="4"/>
        <v>29587</v>
      </c>
    </row>
    <row r="44" spans="2:19">
      <c r="B44" s="31">
        <f t="shared" si="11"/>
        <v>2052</v>
      </c>
      <c r="C44" s="29"/>
      <c r="D44" s="31">
        <f t="shared" si="10"/>
        <v>70.5</v>
      </c>
      <c r="F44" s="31">
        <f t="shared" si="7"/>
        <v>70.5</v>
      </c>
      <c r="G44" s="34">
        <f t="shared" si="12"/>
        <v>29860</v>
      </c>
      <c r="H44" s="32">
        <f t="shared" si="8"/>
        <v>30133</v>
      </c>
      <c r="I44" s="30">
        <f>LOOKUP($B49,'CBS cijfers'!$B$8:$B$56,'CBS cijfers'!$C$8:$C$56)</f>
        <v>24.29</v>
      </c>
      <c r="J44" s="33">
        <f t="shared" si="9"/>
        <v>70.75</v>
      </c>
      <c r="K44" s="35">
        <f t="shared" si="1"/>
        <v>0.27999999999999758</v>
      </c>
      <c r="L44" s="37"/>
      <c r="M44" s="30">
        <f>LOOKUP($B44+10,'CBS cijfers'!$B$8:$B$56,'CBS cijfers'!$C$8:$C$56)</f>
        <v>24.59</v>
      </c>
      <c r="N44" s="35">
        <f t="shared" si="2"/>
        <v>71</v>
      </c>
      <c r="O44" s="35">
        <f t="shared" si="3"/>
        <v>0.32999999999999829</v>
      </c>
      <c r="P44" s="31">
        <f t="shared" si="6"/>
        <v>71</v>
      </c>
      <c r="Q44" s="31"/>
      <c r="R44" s="34">
        <f t="shared" si="5"/>
        <v>29587</v>
      </c>
      <c r="S44" s="32">
        <f t="shared" si="4"/>
        <v>29952</v>
      </c>
    </row>
    <row r="45" spans="2:19">
      <c r="B45" s="31">
        <f t="shared" si="11"/>
        <v>2053</v>
      </c>
      <c r="C45" s="29"/>
      <c r="D45" s="31">
        <f t="shared" si="10"/>
        <v>70.5</v>
      </c>
      <c r="F45" s="31">
        <f t="shared" si="7"/>
        <v>70.5</v>
      </c>
      <c r="G45" s="34">
        <f t="shared" si="12"/>
        <v>30133</v>
      </c>
      <c r="H45" s="32">
        <f t="shared" si="8"/>
        <v>30498</v>
      </c>
      <c r="I45" s="30">
        <f>LOOKUP($B50,'CBS cijfers'!$B$8:$B$56,'CBS cijfers'!$C$8:$C$56)</f>
        <v>24.39</v>
      </c>
      <c r="J45" s="33">
        <f t="shared" si="9"/>
        <v>71</v>
      </c>
      <c r="K45" s="35">
        <f t="shared" si="1"/>
        <v>0.12999999999999901</v>
      </c>
      <c r="L45" s="37"/>
      <c r="M45" s="30">
        <f>LOOKUP($B45+10,'CBS cijfers'!$B$8:$B$56,'CBS cijfers'!$C$8:$C$56)</f>
        <v>24.59</v>
      </c>
      <c r="N45" s="35">
        <f t="shared" si="2"/>
        <v>71</v>
      </c>
      <c r="O45" s="35">
        <f t="shared" si="3"/>
        <v>0.32999999999999829</v>
      </c>
      <c r="P45" s="31">
        <f t="shared" si="6"/>
        <v>71</v>
      </c>
      <c r="Q45" s="31"/>
      <c r="R45" s="34">
        <f t="shared" si="5"/>
        <v>29952</v>
      </c>
      <c r="S45" s="32">
        <f t="shared" si="4"/>
        <v>30317</v>
      </c>
    </row>
    <row r="46" spans="2:19">
      <c r="B46" s="31">
        <f t="shared" si="11"/>
        <v>2054</v>
      </c>
      <c r="C46" s="29"/>
      <c r="D46" s="31">
        <f t="shared" si="10"/>
        <v>70.5</v>
      </c>
      <c r="F46" s="31">
        <f t="shared" si="7"/>
        <v>70.5</v>
      </c>
      <c r="G46" s="34">
        <f t="shared" si="12"/>
        <v>30498</v>
      </c>
      <c r="H46" s="32">
        <f t="shared" si="8"/>
        <v>30864</v>
      </c>
      <c r="I46" s="30">
        <f>LOOKUP($B51,'CBS cijfers'!$B$8:$B$56,'CBS cijfers'!$C$8:$C$56)</f>
        <v>24.49</v>
      </c>
      <c r="J46" s="33">
        <f t="shared" si="9"/>
        <v>71</v>
      </c>
      <c r="K46" s="35">
        <f t="shared" si="1"/>
        <v>0.22999999999999687</v>
      </c>
      <c r="L46" s="37"/>
      <c r="M46" s="30">
        <f>LOOKUP($B46+10,'CBS cijfers'!$B$8:$B$56,'CBS cijfers'!$C$8:$C$56)</f>
        <v>24.59</v>
      </c>
      <c r="N46" s="35">
        <f t="shared" si="2"/>
        <v>71</v>
      </c>
      <c r="O46" s="35">
        <f t="shared" si="3"/>
        <v>0.32999999999999829</v>
      </c>
      <c r="P46" s="31">
        <f t="shared" si="6"/>
        <v>71</v>
      </c>
      <c r="Q46" s="31"/>
      <c r="R46" s="34">
        <f t="shared" si="5"/>
        <v>30317</v>
      </c>
      <c r="S46" s="32">
        <f t="shared" si="4"/>
        <v>30682</v>
      </c>
    </row>
    <row r="47" spans="2:19">
      <c r="B47" s="31">
        <f t="shared" si="11"/>
        <v>2055</v>
      </c>
      <c r="C47" s="29"/>
      <c r="D47" s="31">
        <f t="shared" si="10"/>
        <v>70.75</v>
      </c>
      <c r="F47" s="31">
        <f t="shared" si="7"/>
        <v>70.75</v>
      </c>
      <c r="G47" s="34">
        <f t="shared" si="12"/>
        <v>30864</v>
      </c>
      <c r="H47" s="32">
        <f t="shared" si="8"/>
        <v>31138</v>
      </c>
      <c r="I47" s="30">
        <f>LOOKUP($B52,'CBS cijfers'!$B$8:$B$56,'CBS cijfers'!$C$8:$C$56)</f>
        <v>24.59</v>
      </c>
      <c r="J47" s="33">
        <f t="shared" si="9"/>
        <v>71</v>
      </c>
      <c r="K47" s="35">
        <f t="shared" si="1"/>
        <v>0.32999999999999829</v>
      </c>
      <c r="L47" s="37"/>
      <c r="M47" s="30">
        <f>LOOKUP($B47+10,'CBS cijfers'!$B$8:$B$56,'CBS cijfers'!$C$8:$C$56)</f>
        <v>24.59</v>
      </c>
      <c r="N47" s="35">
        <f t="shared" si="2"/>
        <v>71</v>
      </c>
      <c r="O47" s="35">
        <f t="shared" si="3"/>
        <v>0.32999999999999829</v>
      </c>
      <c r="P47" s="31">
        <f t="shared" si="6"/>
        <v>71</v>
      </c>
      <c r="Q47" s="31"/>
      <c r="R47" s="34">
        <f t="shared" si="5"/>
        <v>30682</v>
      </c>
      <c r="S47" s="32">
        <f t="shared" si="4"/>
        <v>31048</v>
      </c>
    </row>
    <row r="48" spans="2:19">
      <c r="B48" s="31">
        <f t="shared" si="11"/>
        <v>2056</v>
      </c>
      <c r="C48" s="29"/>
      <c r="D48" s="31">
        <f t="shared" si="10"/>
        <v>70.75</v>
      </c>
      <c r="F48" s="31">
        <f t="shared" si="7"/>
        <v>70.75</v>
      </c>
      <c r="G48" s="34">
        <f t="shared" si="12"/>
        <v>31138</v>
      </c>
      <c r="H48" s="32">
        <f t="shared" si="8"/>
        <v>31503</v>
      </c>
      <c r="I48" s="30">
        <f>LOOKUP($B53,'CBS cijfers'!$B$8:$B$56,'CBS cijfers'!$C$8:$C$56)</f>
        <v>24.59</v>
      </c>
      <c r="J48" s="33">
        <f t="shared" si="9"/>
        <v>71.25</v>
      </c>
      <c r="K48" s="35">
        <f t="shared" si="1"/>
        <v>7.9999999999998295E-2</v>
      </c>
      <c r="L48" s="37"/>
      <c r="M48" s="30">
        <f>LOOKUP($B48+10,'CBS cijfers'!$B$8:$B$56,'CBS cijfers'!$C$8:$C$56)</f>
        <v>24.59</v>
      </c>
      <c r="N48" s="35">
        <f t="shared" si="2"/>
        <v>71</v>
      </c>
      <c r="O48" s="35">
        <f t="shared" si="3"/>
        <v>0.32999999999999829</v>
      </c>
      <c r="P48" s="31">
        <f t="shared" si="6"/>
        <v>71</v>
      </c>
      <c r="Q48" s="31"/>
      <c r="R48" s="34">
        <f t="shared" si="5"/>
        <v>31048</v>
      </c>
      <c r="S48" s="32">
        <f t="shared" si="4"/>
        <v>31413</v>
      </c>
    </row>
    <row r="49" spans="2:19">
      <c r="B49" s="31">
        <f t="shared" si="11"/>
        <v>2057</v>
      </c>
      <c r="C49" s="29"/>
      <c r="D49" s="31">
        <f t="shared" si="10"/>
        <v>71</v>
      </c>
      <c r="F49" s="31">
        <f t="shared" si="7"/>
        <v>71</v>
      </c>
      <c r="G49" s="34">
        <f t="shared" si="12"/>
        <v>31503</v>
      </c>
      <c r="H49" s="32">
        <f t="shared" si="8"/>
        <v>31778</v>
      </c>
      <c r="I49" s="30">
        <f>LOOKUP($B54,'CBS cijfers'!$B$8:$B$56,'CBS cijfers'!$C$8:$C$56)</f>
        <v>24.59</v>
      </c>
      <c r="J49" s="33">
        <f t="shared" si="9"/>
        <v>71.25</v>
      </c>
      <c r="K49" s="35">
        <f t="shared" si="1"/>
        <v>7.9999999999998295E-2</v>
      </c>
      <c r="L49" s="37"/>
      <c r="M49" s="30">
        <f>LOOKUP($B49+10,'CBS cijfers'!$B$8:$B$56,'CBS cijfers'!$C$8:$C$56)</f>
        <v>24.59</v>
      </c>
      <c r="N49" s="35">
        <f t="shared" si="2"/>
        <v>71</v>
      </c>
      <c r="O49" s="35">
        <f t="shared" si="3"/>
        <v>0.32999999999999829</v>
      </c>
      <c r="P49" s="31">
        <f t="shared" si="6"/>
        <v>71</v>
      </c>
      <c r="Q49" s="31"/>
      <c r="R49" s="34">
        <f t="shared" si="5"/>
        <v>31413</v>
      </c>
      <c r="S49" s="32">
        <f t="shared" si="4"/>
        <v>31778</v>
      </c>
    </row>
    <row r="50" spans="2:19">
      <c r="B50" s="31">
        <f t="shared" si="11"/>
        <v>2058</v>
      </c>
      <c r="C50" s="29"/>
      <c r="D50" s="31">
        <f t="shared" si="10"/>
        <v>71</v>
      </c>
      <c r="F50" s="31">
        <f t="shared" si="7"/>
        <v>71</v>
      </c>
      <c r="G50" s="34">
        <f t="shared" si="12"/>
        <v>31778</v>
      </c>
      <c r="H50" s="32">
        <f t="shared" si="8"/>
        <v>32143</v>
      </c>
      <c r="I50" s="30">
        <f>LOOKUP($B55,'CBS cijfers'!$B$8:$B$56,'CBS cijfers'!$C$8:$C$56)</f>
        <v>24.59</v>
      </c>
      <c r="J50" s="33">
        <f t="shared" si="9"/>
        <v>71.25</v>
      </c>
      <c r="K50" s="35">
        <f t="shared" si="1"/>
        <v>7.9999999999998295E-2</v>
      </c>
      <c r="L50" s="37"/>
      <c r="M50" s="30">
        <f>LOOKUP($B50+10,'CBS cijfers'!$B$8:$B$56,'CBS cijfers'!$C$8:$C$56)</f>
        <v>24.59</v>
      </c>
      <c r="N50" s="35">
        <f t="shared" si="2"/>
        <v>71</v>
      </c>
      <c r="O50" s="35">
        <f t="shared" si="3"/>
        <v>0.32999999999999829</v>
      </c>
      <c r="P50" s="31">
        <f t="shared" si="6"/>
        <v>71</v>
      </c>
      <c r="Q50" s="31"/>
      <c r="R50" s="34">
        <f t="shared" si="5"/>
        <v>31778</v>
      </c>
      <c r="S50" s="32">
        <f t="shared" si="4"/>
        <v>32143</v>
      </c>
    </row>
    <row r="51" spans="2:19">
      <c r="B51" s="31">
        <f t="shared" si="11"/>
        <v>2059</v>
      </c>
      <c r="C51" s="29"/>
      <c r="D51" s="31">
        <f t="shared" si="10"/>
        <v>71</v>
      </c>
      <c r="F51" s="31">
        <f t="shared" si="7"/>
        <v>71</v>
      </c>
      <c r="G51" s="34">
        <f t="shared" si="12"/>
        <v>32143</v>
      </c>
      <c r="H51" s="32">
        <f t="shared" si="8"/>
        <v>32509</v>
      </c>
      <c r="I51" s="30">
        <f>LOOKUP($B56,'CBS cijfers'!$B$8:$B$56,'CBS cijfers'!$C$8:$C$56)</f>
        <v>24.59</v>
      </c>
      <c r="J51" s="33">
        <f t="shared" si="9"/>
        <v>71.25</v>
      </c>
      <c r="K51" s="35">
        <f t="shared" si="1"/>
        <v>7.9999999999998295E-2</v>
      </c>
      <c r="L51" s="37"/>
      <c r="M51" s="30">
        <f>LOOKUP($B51+10,'CBS cijfers'!$B$8:$B$56,'CBS cijfers'!$C$8:$C$56)</f>
        <v>24.59</v>
      </c>
      <c r="N51" s="35">
        <f t="shared" si="2"/>
        <v>71</v>
      </c>
      <c r="O51" s="35">
        <f t="shared" si="3"/>
        <v>0.32999999999999829</v>
      </c>
      <c r="P51" s="31">
        <f t="shared" si="6"/>
        <v>71</v>
      </c>
      <c r="Q51" s="31"/>
      <c r="R51" s="34">
        <f t="shared" si="5"/>
        <v>32143</v>
      </c>
      <c r="S51" s="32">
        <f t="shared" si="4"/>
        <v>32509</v>
      </c>
    </row>
    <row r="52" spans="2:19">
      <c r="B52" s="31">
        <f t="shared" si="11"/>
        <v>2060</v>
      </c>
      <c r="C52" s="29"/>
      <c r="D52" s="31">
        <f t="shared" si="10"/>
        <v>71.25</v>
      </c>
      <c r="F52" s="31">
        <f t="shared" si="7"/>
        <v>71.25</v>
      </c>
      <c r="G52" s="34">
        <f t="shared" si="12"/>
        <v>32509</v>
      </c>
      <c r="H52" s="32">
        <f t="shared" si="8"/>
        <v>32782</v>
      </c>
      <c r="I52" s="30">
        <f>LOOKUP($B57,'CBS cijfers'!$B$8:$B$56,'CBS cijfers'!$C$8:$C$56)</f>
        <v>24.59</v>
      </c>
      <c r="J52" s="33">
        <f t="shared" si="9"/>
        <v>71.25</v>
      </c>
      <c r="K52" s="35">
        <f t="shared" si="1"/>
        <v>7.9999999999998295E-2</v>
      </c>
      <c r="L52" s="37"/>
      <c r="M52" s="30">
        <f>LOOKUP($B52+10,'CBS cijfers'!$B$8:$B$56,'CBS cijfers'!$C$8:$C$56)</f>
        <v>24.59</v>
      </c>
      <c r="N52" s="35">
        <f t="shared" si="2"/>
        <v>71</v>
      </c>
      <c r="O52" s="35">
        <f t="shared" si="3"/>
        <v>0.32999999999999829</v>
      </c>
      <c r="P52" s="31">
        <f t="shared" si="6"/>
        <v>71</v>
      </c>
      <c r="Q52" s="31"/>
      <c r="R52" s="34">
        <f t="shared" si="5"/>
        <v>32509</v>
      </c>
      <c r="S52" s="32">
        <f t="shared" si="4"/>
        <v>32874</v>
      </c>
    </row>
    <row r="53" spans="2:19">
      <c r="B53" s="31">
        <f t="shared" si="11"/>
        <v>2061</v>
      </c>
      <c r="C53" s="29"/>
      <c r="D53" s="31">
        <f t="shared" si="10"/>
        <v>71.25</v>
      </c>
      <c r="F53" s="31">
        <f t="shared" si="7"/>
        <v>71.25</v>
      </c>
      <c r="G53" s="34">
        <f t="shared" si="12"/>
        <v>32782</v>
      </c>
      <c r="H53" s="32">
        <f t="shared" si="8"/>
        <v>33147</v>
      </c>
      <c r="I53" s="30">
        <f>LOOKUP($B58,'CBS cijfers'!$B$8:$B$56,'CBS cijfers'!$C$8:$C$56)</f>
        <v>24.59</v>
      </c>
      <c r="J53" s="33">
        <f t="shared" si="9"/>
        <v>71.25</v>
      </c>
      <c r="K53" s="35">
        <f t="shared" si="1"/>
        <v>7.9999999999998295E-2</v>
      </c>
      <c r="L53" s="37"/>
      <c r="M53" s="30">
        <f>LOOKUP($B53+10,'CBS cijfers'!$B$8:$B$56,'CBS cijfers'!$C$8:$C$56)</f>
        <v>24.59</v>
      </c>
      <c r="N53" s="35">
        <f t="shared" si="2"/>
        <v>71</v>
      </c>
      <c r="O53" s="35">
        <f t="shared" si="3"/>
        <v>0.32999999999999829</v>
      </c>
      <c r="P53" s="31">
        <f t="shared" si="6"/>
        <v>71</v>
      </c>
      <c r="Q53" s="31"/>
      <c r="R53" s="34">
        <f t="shared" si="5"/>
        <v>32874</v>
      </c>
      <c r="S53" s="32">
        <f t="shared" si="4"/>
        <v>33239</v>
      </c>
    </row>
    <row r="54" spans="2:19">
      <c r="B54" s="31">
        <f t="shared" si="11"/>
        <v>2062</v>
      </c>
      <c r="C54" s="29"/>
      <c r="D54" s="31">
        <f t="shared" si="10"/>
        <v>71.25</v>
      </c>
      <c r="F54" s="31">
        <f t="shared" si="7"/>
        <v>71.25</v>
      </c>
      <c r="G54" s="34">
        <f t="shared" si="12"/>
        <v>33147</v>
      </c>
      <c r="H54" s="32">
        <f t="shared" si="8"/>
        <v>33512</v>
      </c>
      <c r="I54" s="30">
        <f>LOOKUP($B59,'CBS cijfers'!$B$8:$B$56,'CBS cijfers'!$C$8:$C$56)</f>
        <v>24.59</v>
      </c>
      <c r="J54" s="33">
        <f t="shared" si="9"/>
        <v>71.25</v>
      </c>
      <c r="K54" s="35">
        <f t="shared" si="1"/>
        <v>7.9999999999998295E-2</v>
      </c>
      <c r="L54" s="37"/>
      <c r="M54" s="30">
        <f>LOOKUP($B54+10,'CBS cijfers'!$B$8:$B$56,'CBS cijfers'!$C$8:$C$56)</f>
        <v>24.59</v>
      </c>
      <c r="N54" s="35">
        <f t="shared" si="2"/>
        <v>71</v>
      </c>
      <c r="O54" s="35">
        <f t="shared" si="3"/>
        <v>0.32999999999999829</v>
      </c>
      <c r="P54" s="31">
        <f t="shared" si="6"/>
        <v>71</v>
      </c>
      <c r="Q54" s="31"/>
      <c r="R54" s="34">
        <f t="shared" si="5"/>
        <v>33239</v>
      </c>
      <c r="S54" s="32">
        <f t="shared" si="4"/>
        <v>33604</v>
      </c>
    </row>
    <row r="55" spans="2:19">
      <c r="B55" s="31">
        <f t="shared" si="11"/>
        <v>2063</v>
      </c>
      <c r="C55" s="29"/>
      <c r="D55" s="31">
        <f t="shared" si="10"/>
        <v>71.25</v>
      </c>
      <c r="F55" s="31">
        <f t="shared" si="7"/>
        <v>71.25</v>
      </c>
      <c r="G55" s="34">
        <f t="shared" si="12"/>
        <v>33512</v>
      </c>
      <c r="H55" s="32">
        <f t="shared" si="8"/>
        <v>33878</v>
      </c>
      <c r="I55" s="30">
        <f>LOOKUP($B60,'CBS cijfers'!$B$8:$B$56,'CBS cijfers'!$C$8:$C$56)</f>
        <v>24.59</v>
      </c>
      <c r="J55" s="33">
        <f t="shared" si="9"/>
        <v>71.25</v>
      </c>
      <c r="K55" s="35">
        <f t="shared" si="1"/>
        <v>7.9999999999998295E-2</v>
      </c>
      <c r="L55" s="37"/>
      <c r="M55" s="30">
        <f>LOOKUP($B55+10,'CBS cijfers'!$B$8:$B$56,'CBS cijfers'!$C$8:$C$56)</f>
        <v>24.59</v>
      </c>
      <c r="N55" s="35">
        <f t="shared" si="2"/>
        <v>71</v>
      </c>
      <c r="O55" s="35">
        <f t="shared" si="3"/>
        <v>0.32999999999999829</v>
      </c>
      <c r="P55" s="31">
        <f t="shared" si="6"/>
        <v>71</v>
      </c>
      <c r="Q55" s="31"/>
      <c r="R55" s="34">
        <f t="shared" si="5"/>
        <v>33604</v>
      </c>
      <c r="S55" s="32">
        <f t="shared" si="4"/>
        <v>33970</v>
      </c>
    </row>
    <row r="56" spans="2:19">
      <c r="B56" s="31">
        <f t="shared" si="11"/>
        <v>2064</v>
      </c>
      <c r="C56" s="29"/>
      <c r="D56" s="31">
        <f t="shared" si="10"/>
        <v>71.25</v>
      </c>
      <c r="F56" s="31">
        <f t="shared" si="7"/>
        <v>71.25</v>
      </c>
      <c r="G56" s="34">
        <f t="shared" si="12"/>
        <v>33878</v>
      </c>
      <c r="H56" s="32">
        <f t="shared" si="8"/>
        <v>34243</v>
      </c>
      <c r="I56" s="30">
        <f>LOOKUP($B61,'CBS cijfers'!$B$8:$B$56,'CBS cijfers'!$C$8:$C$56)</f>
        <v>24.59</v>
      </c>
      <c r="J56" s="33">
        <f t="shared" si="9"/>
        <v>71.25</v>
      </c>
      <c r="K56" s="35">
        <f t="shared" si="1"/>
        <v>7.9999999999998295E-2</v>
      </c>
      <c r="L56" s="37"/>
      <c r="M56" s="30">
        <f>LOOKUP($B56+10,'CBS cijfers'!$B$8:$B$56,'CBS cijfers'!$C$8:$C$56)</f>
        <v>24.59</v>
      </c>
      <c r="N56" s="35">
        <f t="shared" si="2"/>
        <v>71</v>
      </c>
      <c r="O56" s="35">
        <f t="shared" si="3"/>
        <v>0.32999999999999829</v>
      </c>
      <c r="P56" s="31">
        <f t="shared" si="6"/>
        <v>71</v>
      </c>
      <c r="Q56" s="31"/>
      <c r="R56" s="34">
        <f t="shared" si="5"/>
        <v>33970</v>
      </c>
      <c r="S56" s="32">
        <f t="shared" si="4"/>
        <v>34335</v>
      </c>
    </row>
    <row r="57" spans="2:19">
      <c r="B57" s="31">
        <f t="shared" si="11"/>
        <v>2065</v>
      </c>
      <c r="C57" s="29"/>
      <c r="D57" s="31">
        <f t="shared" si="10"/>
        <v>71.25</v>
      </c>
      <c r="F57" s="31">
        <f t="shared" si="7"/>
        <v>71.25</v>
      </c>
      <c r="G57" s="34">
        <f t="shared" si="12"/>
        <v>34243</v>
      </c>
      <c r="H57" s="32">
        <f t="shared" si="8"/>
        <v>34608</v>
      </c>
      <c r="I57" s="30">
        <f>LOOKUP($B62,'CBS cijfers'!$B$8:$B$56,'CBS cijfers'!$C$8:$C$56)</f>
        <v>24.59</v>
      </c>
      <c r="J57" s="33">
        <f t="shared" si="9"/>
        <v>71.25</v>
      </c>
      <c r="K57" s="35">
        <f t="shared" si="1"/>
        <v>7.9999999999998295E-2</v>
      </c>
      <c r="L57" s="37"/>
      <c r="M57" s="30">
        <f>LOOKUP($B57+10,'CBS cijfers'!$B$8:$B$56,'CBS cijfers'!$C$8:$C$56)</f>
        <v>24.59</v>
      </c>
      <c r="N57" s="35">
        <f t="shared" si="2"/>
        <v>71</v>
      </c>
      <c r="O57" s="35">
        <f t="shared" si="3"/>
        <v>0.32999999999999829</v>
      </c>
      <c r="P57" s="31">
        <f t="shared" si="6"/>
        <v>71</v>
      </c>
      <c r="Q57" s="31"/>
      <c r="R57" s="34">
        <f t="shared" si="5"/>
        <v>34335</v>
      </c>
      <c r="S57" s="32">
        <f t="shared" si="4"/>
        <v>34700</v>
      </c>
    </row>
    <row r="58" spans="2:19">
      <c r="B58" s="31">
        <f t="shared" si="11"/>
        <v>2066</v>
      </c>
      <c r="C58" s="29"/>
      <c r="D58" s="31">
        <f t="shared" si="10"/>
        <v>71.25</v>
      </c>
      <c r="F58" s="31">
        <f t="shared" si="7"/>
        <v>71.25</v>
      </c>
      <c r="G58" s="34">
        <f t="shared" si="12"/>
        <v>34608</v>
      </c>
      <c r="H58" s="32">
        <f t="shared" si="8"/>
        <v>34973</v>
      </c>
      <c r="I58" s="30">
        <f>LOOKUP($B63,'CBS cijfers'!$B$8:$B$56,'CBS cijfers'!$C$8:$C$56)</f>
        <v>24.59</v>
      </c>
      <c r="J58" s="33">
        <f t="shared" si="9"/>
        <v>71.25</v>
      </c>
      <c r="K58" s="35">
        <f t="shared" si="1"/>
        <v>7.9999999999998295E-2</v>
      </c>
      <c r="L58" s="37"/>
      <c r="M58" s="30">
        <f>LOOKUP($B58+10,'CBS cijfers'!$B$8:$B$56,'CBS cijfers'!$C$8:$C$56)</f>
        <v>24.59</v>
      </c>
      <c r="N58" s="35">
        <f t="shared" si="2"/>
        <v>71</v>
      </c>
      <c r="O58" s="35">
        <f t="shared" si="3"/>
        <v>0.32999999999999829</v>
      </c>
      <c r="P58" s="31">
        <f t="shared" si="6"/>
        <v>71</v>
      </c>
      <c r="Q58" s="31"/>
      <c r="R58" s="34">
        <f t="shared" si="5"/>
        <v>34700</v>
      </c>
      <c r="S58" s="32">
        <f t="shared" si="4"/>
        <v>35065</v>
      </c>
    </row>
    <row r="59" spans="2:19">
      <c r="B59" s="31">
        <f t="shared" si="11"/>
        <v>2067</v>
      </c>
      <c r="C59" s="29"/>
      <c r="D59" s="31">
        <f t="shared" si="10"/>
        <v>71.25</v>
      </c>
      <c r="F59" s="31">
        <f t="shared" si="7"/>
        <v>71.25</v>
      </c>
      <c r="G59" s="34">
        <f t="shared" si="12"/>
        <v>34973</v>
      </c>
      <c r="H59" s="32">
        <f t="shared" si="8"/>
        <v>35339</v>
      </c>
      <c r="I59" s="30">
        <f>LOOKUP($B64,'CBS cijfers'!$B$8:$B$56,'CBS cijfers'!$C$8:$C$56)</f>
        <v>24.59</v>
      </c>
      <c r="J59" s="33">
        <f t="shared" si="9"/>
        <v>71.25</v>
      </c>
      <c r="K59" s="35">
        <f t="shared" si="1"/>
        <v>7.9999999999998295E-2</v>
      </c>
      <c r="L59" s="37"/>
      <c r="M59" s="30">
        <f>LOOKUP($B59+10,'CBS cijfers'!$B$8:$B$56,'CBS cijfers'!$C$8:$C$56)</f>
        <v>24.59</v>
      </c>
      <c r="N59" s="35">
        <f t="shared" si="2"/>
        <v>71</v>
      </c>
      <c r="O59" s="35">
        <f t="shared" si="3"/>
        <v>0.32999999999999829</v>
      </c>
      <c r="P59" s="31">
        <f t="shared" si="6"/>
        <v>71</v>
      </c>
      <c r="Q59" s="31"/>
      <c r="R59" s="34">
        <f t="shared" si="5"/>
        <v>35065</v>
      </c>
      <c r="S59" s="32">
        <f t="shared" si="4"/>
        <v>35431</v>
      </c>
    </row>
    <row r="60" spans="2:19">
      <c r="B60" s="31">
        <f t="shared" si="11"/>
        <v>2068</v>
      </c>
      <c r="C60" s="29"/>
      <c r="D60" s="31">
        <f t="shared" si="10"/>
        <v>71.25</v>
      </c>
      <c r="F60" s="31">
        <f t="shared" si="7"/>
        <v>71.25</v>
      </c>
      <c r="G60" s="34">
        <f t="shared" si="12"/>
        <v>35339</v>
      </c>
      <c r="H60" s="32">
        <f t="shared" si="8"/>
        <v>35704</v>
      </c>
      <c r="I60" s="30">
        <f>LOOKUP($B65,'CBS cijfers'!$B$8:$B$56,'CBS cijfers'!$C$8:$C$56)</f>
        <v>24.59</v>
      </c>
      <c r="J60" s="33">
        <f t="shared" si="9"/>
        <v>71.25</v>
      </c>
      <c r="K60" s="35">
        <f t="shared" si="1"/>
        <v>7.9999999999998295E-2</v>
      </c>
      <c r="L60" s="37"/>
      <c r="M60" s="30">
        <f>LOOKUP($B60+10,'CBS cijfers'!$B$8:$B$56,'CBS cijfers'!$C$8:$C$56)</f>
        <v>24.59</v>
      </c>
      <c r="N60" s="35">
        <f t="shared" si="2"/>
        <v>71</v>
      </c>
      <c r="O60" s="35">
        <f t="shared" si="3"/>
        <v>0.32999999999999829</v>
      </c>
      <c r="P60" s="31">
        <f t="shared" si="6"/>
        <v>71</v>
      </c>
      <c r="Q60" s="31"/>
      <c r="R60" s="34">
        <f t="shared" si="5"/>
        <v>35431</v>
      </c>
      <c r="S60" s="32">
        <f t="shared" si="4"/>
        <v>35796</v>
      </c>
    </row>
    <row r="61" spans="2:19">
      <c r="B61" s="31">
        <f t="shared" si="11"/>
        <v>2069</v>
      </c>
      <c r="C61" s="29"/>
      <c r="D61" s="31">
        <f t="shared" si="10"/>
        <v>71.25</v>
      </c>
      <c r="F61" s="31">
        <f t="shared" si="7"/>
        <v>71.25</v>
      </c>
      <c r="G61" s="34">
        <f t="shared" si="12"/>
        <v>35704</v>
      </c>
      <c r="H61" s="32">
        <f t="shared" si="8"/>
        <v>36069</v>
      </c>
      <c r="I61" s="30">
        <f>LOOKUP($B66,'CBS cijfers'!$B$8:$B$56,'CBS cijfers'!$C$8:$C$56)</f>
        <v>24.59</v>
      </c>
      <c r="J61" s="33">
        <f t="shared" si="9"/>
        <v>71.25</v>
      </c>
      <c r="K61" s="35">
        <f t="shared" si="1"/>
        <v>7.9999999999998295E-2</v>
      </c>
      <c r="L61" s="37"/>
      <c r="M61" s="30">
        <f>LOOKUP($B61+10,'CBS cijfers'!$B$8:$B$56,'CBS cijfers'!$C$8:$C$56)</f>
        <v>24.59</v>
      </c>
      <c r="N61" s="35">
        <f t="shared" si="2"/>
        <v>71</v>
      </c>
      <c r="O61" s="35">
        <f t="shared" si="3"/>
        <v>0.32999999999999829</v>
      </c>
      <c r="P61" s="31">
        <f t="shared" si="6"/>
        <v>71</v>
      </c>
      <c r="Q61" s="31"/>
      <c r="R61" s="34">
        <f t="shared" si="5"/>
        <v>35796</v>
      </c>
      <c r="S61" s="32">
        <f t="shared" si="4"/>
        <v>36161</v>
      </c>
    </row>
    <row r="62" spans="2:19">
      <c r="B62" s="31">
        <f t="shared" si="11"/>
        <v>2070</v>
      </c>
      <c r="C62" s="29"/>
      <c r="D62" s="31">
        <f t="shared" si="10"/>
        <v>71.25</v>
      </c>
      <c r="F62" s="31">
        <f t="shared" si="7"/>
        <v>71.25</v>
      </c>
      <c r="G62" s="34">
        <f t="shared" si="12"/>
        <v>36069</v>
      </c>
      <c r="H62" s="32">
        <f t="shared" si="8"/>
        <v>36434</v>
      </c>
      <c r="I62" s="30">
        <f>LOOKUP($B67,'CBS cijfers'!$B$8:$B$56,'CBS cijfers'!$C$8:$C$56)</f>
        <v>24.59</v>
      </c>
      <c r="J62" s="33">
        <f t="shared" si="9"/>
        <v>71.25</v>
      </c>
      <c r="K62" s="35">
        <f t="shared" si="1"/>
        <v>7.9999999999998295E-2</v>
      </c>
      <c r="L62" s="37"/>
      <c r="M62" s="30">
        <f>LOOKUP($B62+10,'CBS cijfers'!$B$8:$B$56,'CBS cijfers'!$C$8:$C$56)</f>
        <v>24.59</v>
      </c>
      <c r="N62" s="35">
        <f t="shared" si="2"/>
        <v>71</v>
      </c>
      <c r="O62" s="35">
        <f t="shared" si="3"/>
        <v>0.32999999999999829</v>
      </c>
      <c r="P62" s="31">
        <f t="shared" si="6"/>
        <v>71</v>
      </c>
      <c r="Q62" s="31"/>
      <c r="R62" s="34">
        <f t="shared" si="5"/>
        <v>36161</v>
      </c>
      <c r="S62" s="32">
        <f t="shared" si="4"/>
        <v>36526</v>
      </c>
    </row>
    <row r="63" spans="2:19">
      <c r="B63" s="31">
        <f t="shared" si="11"/>
        <v>2071</v>
      </c>
      <c r="C63" s="29"/>
      <c r="D63" s="31">
        <f t="shared" si="10"/>
        <v>71.25</v>
      </c>
      <c r="F63" s="31">
        <f t="shared" si="7"/>
        <v>71.25</v>
      </c>
      <c r="G63" s="34">
        <f t="shared" si="12"/>
        <v>36434</v>
      </c>
      <c r="H63" s="32">
        <f t="shared" si="8"/>
        <v>36800</v>
      </c>
      <c r="I63" s="30">
        <f>LOOKUP($B68,'CBS cijfers'!$B$8:$B$56,'CBS cijfers'!$C$8:$C$56)</f>
        <v>24.59</v>
      </c>
      <c r="J63" s="33">
        <f t="shared" si="9"/>
        <v>71.25</v>
      </c>
      <c r="K63" s="35">
        <f t="shared" si="1"/>
        <v>7.9999999999998295E-2</v>
      </c>
      <c r="L63" s="37"/>
      <c r="M63" s="30">
        <f>LOOKUP($B63+10,'CBS cijfers'!$B$8:$B$56,'CBS cijfers'!$C$8:$C$56)</f>
        <v>24.59</v>
      </c>
      <c r="N63" s="35">
        <f t="shared" si="2"/>
        <v>71</v>
      </c>
      <c r="O63" s="35">
        <f t="shared" si="3"/>
        <v>0.32999999999999829</v>
      </c>
      <c r="P63" s="31">
        <f t="shared" si="6"/>
        <v>71</v>
      </c>
      <c r="Q63" s="31"/>
      <c r="R63" s="34">
        <f t="shared" si="5"/>
        <v>36526</v>
      </c>
      <c r="S63" s="32">
        <f t="shared" si="4"/>
        <v>36892</v>
      </c>
    </row>
    <row r="64" spans="2:19">
      <c r="B64" s="31">
        <f t="shared" si="11"/>
        <v>2072</v>
      </c>
      <c r="C64" s="29"/>
      <c r="D64" s="31">
        <f t="shared" si="10"/>
        <v>71.25</v>
      </c>
      <c r="F64" s="31">
        <f t="shared" si="7"/>
        <v>71.25</v>
      </c>
      <c r="G64" s="34">
        <f t="shared" si="12"/>
        <v>36800</v>
      </c>
      <c r="H64" s="32">
        <f t="shared" si="8"/>
        <v>37165</v>
      </c>
      <c r="I64" s="30">
        <f>LOOKUP($B69,'CBS cijfers'!$B$8:$B$56,'CBS cijfers'!$C$8:$C$56)</f>
        <v>24.59</v>
      </c>
      <c r="J64" s="33">
        <f t="shared" si="9"/>
        <v>71.25</v>
      </c>
      <c r="K64" s="35">
        <f t="shared" si="1"/>
        <v>7.9999999999998295E-2</v>
      </c>
      <c r="L64" s="37"/>
      <c r="M64" s="30">
        <f>LOOKUP($B64+10,'CBS cijfers'!$B$8:$B$56,'CBS cijfers'!$C$8:$C$56)</f>
        <v>24.59</v>
      </c>
      <c r="N64" s="35">
        <f t="shared" si="2"/>
        <v>71</v>
      </c>
      <c r="O64" s="35">
        <f t="shared" si="3"/>
        <v>0.32999999999999829</v>
      </c>
      <c r="P64" s="31">
        <f t="shared" si="6"/>
        <v>71</v>
      </c>
      <c r="Q64" s="31"/>
      <c r="R64" s="34">
        <f t="shared" si="5"/>
        <v>36892</v>
      </c>
      <c r="S64" s="32">
        <f t="shared" si="4"/>
        <v>37257</v>
      </c>
    </row>
    <row r="65" spans="2:19">
      <c r="B65" s="31">
        <f t="shared" si="11"/>
        <v>2073</v>
      </c>
      <c r="C65" s="29"/>
      <c r="D65" s="31">
        <f t="shared" si="10"/>
        <v>71.25</v>
      </c>
      <c r="F65" s="31">
        <f t="shared" si="7"/>
        <v>71.25</v>
      </c>
      <c r="G65" s="34">
        <f t="shared" si="12"/>
        <v>37165</v>
      </c>
      <c r="H65" s="32">
        <f t="shared" si="8"/>
        <v>37530</v>
      </c>
      <c r="I65" s="30">
        <f>LOOKUP($B70,'CBS cijfers'!$B$8:$B$56,'CBS cijfers'!$C$8:$C$56)</f>
        <v>24.59</v>
      </c>
      <c r="J65" s="33">
        <f t="shared" si="9"/>
        <v>71.25</v>
      </c>
      <c r="K65" s="35">
        <f t="shared" si="1"/>
        <v>7.9999999999998295E-2</v>
      </c>
      <c r="L65" s="37"/>
      <c r="M65" s="30">
        <f>LOOKUP($B65+10,'CBS cijfers'!$B$8:$B$56,'CBS cijfers'!$C$8:$C$56)</f>
        <v>24.59</v>
      </c>
      <c r="N65" s="35">
        <f t="shared" si="2"/>
        <v>71</v>
      </c>
      <c r="O65" s="35">
        <f t="shared" si="3"/>
        <v>0.32999999999999829</v>
      </c>
      <c r="P65" s="31">
        <f t="shared" si="6"/>
        <v>71</v>
      </c>
      <c r="Q65" s="31"/>
      <c r="R65" s="34">
        <f t="shared" si="5"/>
        <v>37257</v>
      </c>
      <c r="S65" s="32">
        <f t="shared" si="4"/>
        <v>37622</v>
      </c>
    </row>
    <row r="66" spans="2:19">
      <c r="B66" s="31">
        <f t="shared" si="11"/>
        <v>2074</v>
      </c>
      <c r="C66" s="29"/>
      <c r="D66" s="31">
        <f t="shared" si="10"/>
        <v>71.25</v>
      </c>
      <c r="F66" s="31">
        <f t="shared" si="7"/>
        <v>71.25</v>
      </c>
      <c r="G66" s="34">
        <f t="shared" si="12"/>
        <v>37530</v>
      </c>
      <c r="H66" s="32">
        <f t="shared" si="8"/>
        <v>37895</v>
      </c>
      <c r="I66" s="30">
        <f>LOOKUP($B71,'CBS cijfers'!$B$8:$B$56,'CBS cijfers'!$C$8:$C$56)</f>
        <v>24.59</v>
      </c>
      <c r="J66" s="33">
        <f t="shared" si="9"/>
        <v>71.25</v>
      </c>
      <c r="K66" s="35">
        <f t="shared" si="1"/>
        <v>7.9999999999998295E-2</v>
      </c>
      <c r="L66" s="37"/>
      <c r="M66" s="30">
        <f>LOOKUP($B66+10,'CBS cijfers'!$B$8:$B$56,'CBS cijfers'!$C$8:$C$56)</f>
        <v>24.59</v>
      </c>
      <c r="N66" s="35">
        <f t="shared" si="2"/>
        <v>71</v>
      </c>
      <c r="O66" s="35">
        <f t="shared" si="3"/>
        <v>0.32999999999999829</v>
      </c>
      <c r="P66" s="31">
        <f t="shared" si="6"/>
        <v>71</v>
      </c>
      <c r="Q66" s="31"/>
      <c r="R66" s="34">
        <f t="shared" si="5"/>
        <v>37622</v>
      </c>
      <c r="S66" s="32">
        <f t="shared" si="4"/>
        <v>37987</v>
      </c>
    </row>
    <row r="67" spans="2:19">
      <c r="B67" s="31">
        <f t="shared" si="11"/>
        <v>2075</v>
      </c>
      <c r="C67" s="29"/>
      <c r="D67" s="31">
        <f t="shared" si="10"/>
        <v>71.25</v>
      </c>
      <c r="F67" s="31">
        <f t="shared" si="7"/>
        <v>71.25</v>
      </c>
      <c r="G67" s="34">
        <f t="shared" si="12"/>
        <v>37895</v>
      </c>
      <c r="H67" s="32">
        <f t="shared" si="8"/>
        <v>38261</v>
      </c>
      <c r="I67" s="30">
        <f>LOOKUP($B72,'CBS cijfers'!$B$8:$B$56,'CBS cijfers'!$C$8:$C$56)</f>
        <v>24.59</v>
      </c>
      <c r="J67" s="33">
        <f t="shared" si="9"/>
        <v>71.25</v>
      </c>
      <c r="K67" s="35">
        <f t="shared" si="1"/>
        <v>7.9999999999998295E-2</v>
      </c>
      <c r="L67" s="37"/>
      <c r="M67" s="30">
        <f>LOOKUP($B67+10,'CBS cijfers'!$B$8:$B$56,'CBS cijfers'!$C$8:$C$56)</f>
        <v>24.59</v>
      </c>
      <c r="N67" s="35">
        <f t="shared" si="2"/>
        <v>71</v>
      </c>
      <c r="O67" s="35">
        <f t="shared" si="3"/>
        <v>0.32999999999999829</v>
      </c>
      <c r="P67" s="31">
        <f t="shared" si="6"/>
        <v>71</v>
      </c>
      <c r="Q67" s="31"/>
      <c r="R67" s="34">
        <f t="shared" si="5"/>
        <v>37987</v>
      </c>
      <c r="S67" s="32">
        <f t="shared" si="4"/>
        <v>38353</v>
      </c>
    </row>
    <row r="68" spans="2:19">
      <c r="B68" s="31">
        <f t="shared" si="11"/>
        <v>2076</v>
      </c>
      <c r="C68" s="29"/>
      <c r="D68" s="31">
        <f t="shared" si="10"/>
        <v>71.25</v>
      </c>
      <c r="F68" s="31">
        <f t="shared" si="7"/>
        <v>71.25</v>
      </c>
      <c r="G68" s="34">
        <f t="shared" si="12"/>
        <v>38261</v>
      </c>
      <c r="H68" s="32">
        <f t="shared" si="8"/>
        <v>38626</v>
      </c>
      <c r="I68" s="30">
        <f>LOOKUP($B73,'CBS cijfers'!$B$8:$B$56,'CBS cijfers'!$C$8:$C$56)</f>
        <v>24.59</v>
      </c>
      <c r="J68" s="33">
        <f t="shared" si="9"/>
        <v>71.25</v>
      </c>
      <c r="K68" s="35">
        <f t="shared" si="1"/>
        <v>7.9999999999998295E-2</v>
      </c>
      <c r="L68" s="37"/>
      <c r="M68" s="30">
        <f>LOOKUP($B68+10,'CBS cijfers'!$B$8:$B$56,'CBS cijfers'!$C$8:$C$56)</f>
        <v>24.59</v>
      </c>
      <c r="N68" s="35">
        <f t="shared" si="2"/>
        <v>71</v>
      </c>
      <c r="O68" s="35">
        <f t="shared" si="3"/>
        <v>0.32999999999999829</v>
      </c>
      <c r="P68" s="31">
        <f t="shared" si="6"/>
        <v>71</v>
      </c>
      <c r="Q68" s="31"/>
      <c r="R68" s="34">
        <f t="shared" si="5"/>
        <v>38353</v>
      </c>
      <c r="S68" s="32">
        <f t="shared" si="4"/>
        <v>38718</v>
      </c>
    </row>
    <row r="69" spans="2:19">
      <c r="B69" s="31">
        <f t="shared" si="11"/>
        <v>2077</v>
      </c>
      <c r="C69" s="29"/>
      <c r="D69" s="31">
        <f t="shared" si="10"/>
        <v>71.25</v>
      </c>
      <c r="F69" s="31">
        <f t="shared" ref="F69:F100" si="13">D69+E69/12</f>
        <v>71.25</v>
      </c>
      <c r="G69" s="34">
        <f t="shared" si="12"/>
        <v>38626</v>
      </c>
      <c r="H69" s="32">
        <f t="shared" ref="H69:H100" si="14">G70</f>
        <v>38991</v>
      </c>
      <c r="I69" s="30">
        <f>LOOKUP($B74,'CBS cijfers'!$B$8:$B$56,'CBS cijfers'!$C$8:$C$56)</f>
        <v>24.59</v>
      </c>
      <c r="J69" s="33">
        <f t="shared" si="9"/>
        <v>71.25</v>
      </c>
      <c r="K69" s="35">
        <f t="shared" si="1"/>
        <v>7.9999999999998295E-2</v>
      </c>
      <c r="L69" s="37"/>
      <c r="M69" s="30">
        <f>LOOKUP($B69+10,'CBS cijfers'!$B$8:$B$56,'CBS cijfers'!$C$8:$C$56)</f>
        <v>24.59</v>
      </c>
      <c r="N69" s="35">
        <f t="shared" si="2"/>
        <v>71</v>
      </c>
      <c r="O69" s="35">
        <f t="shared" si="3"/>
        <v>0.32999999999999829</v>
      </c>
      <c r="P69" s="31">
        <f t="shared" si="6"/>
        <v>71</v>
      </c>
      <c r="Q69" s="31"/>
      <c r="R69" s="34">
        <f t="shared" si="5"/>
        <v>38718</v>
      </c>
      <c r="S69" s="32">
        <f t="shared" si="4"/>
        <v>39083</v>
      </c>
    </row>
    <row r="70" spans="2:19">
      <c r="B70" s="31">
        <f t="shared" si="11"/>
        <v>2078</v>
      </c>
      <c r="C70" s="29"/>
      <c r="D70" s="31">
        <f t="shared" si="10"/>
        <v>71.25</v>
      </c>
      <c r="F70" s="31">
        <f t="shared" si="13"/>
        <v>71.25</v>
      </c>
      <c r="G70" s="34">
        <f t="shared" si="12"/>
        <v>38991</v>
      </c>
      <c r="H70" s="32">
        <f t="shared" si="14"/>
        <v>39356</v>
      </c>
      <c r="I70" s="30">
        <f>LOOKUP($B75,'CBS cijfers'!$B$8:$B$56,'CBS cijfers'!$C$8:$C$56)</f>
        <v>24.59</v>
      </c>
      <c r="J70" s="33">
        <f t="shared" si="9"/>
        <v>71.25</v>
      </c>
      <c r="K70" s="35">
        <f t="shared" ref="K70:K100" si="15">(I70-18.26)-(J70-65)</f>
        <v>7.9999999999998295E-2</v>
      </c>
      <c r="L70" s="37"/>
      <c r="M70" s="30">
        <f>LOOKUP($B70+10,'CBS cijfers'!$B$8:$B$56,'CBS cijfers'!$C$8:$C$56)</f>
        <v>24.59</v>
      </c>
      <c r="N70" s="35">
        <f t="shared" ref="N70:N100" si="16">P69+Q69/12</f>
        <v>71</v>
      </c>
      <c r="O70" s="35">
        <f t="shared" ref="O70:O100" si="17">(M70-18.26)-(N70-65)</f>
        <v>0.32999999999999829</v>
      </c>
      <c r="P70" s="31">
        <f t="shared" si="6"/>
        <v>71</v>
      </c>
      <c r="Q70" s="31"/>
      <c r="R70" s="34">
        <f t="shared" si="5"/>
        <v>39083</v>
      </c>
      <c r="S70" s="32">
        <f t="shared" ref="S70:S100" si="18">R71</f>
        <v>39448</v>
      </c>
    </row>
    <row r="71" spans="2:19">
      <c r="B71" s="31">
        <f t="shared" si="11"/>
        <v>2079</v>
      </c>
      <c r="C71" s="29"/>
      <c r="D71" s="31">
        <f t="shared" si="10"/>
        <v>71.25</v>
      </c>
      <c r="F71" s="31">
        <f t="shared" si="13"/>
        <v>71.25</v>
      </c>
      <c r="G71" s="34">
        <f t="shared" si="12"/>
        <v>39356</v>
      </c>
      <c r="H71" s="32">
        <f t="shared" si="14"/>
        <v>39722</v>
      </c>
      <c r="I71" s="30">
        <f>LOOKUP($B76,'CBS cijfers'!$B$8:$B$56,'CBS cijfers'!$C$8:$C$56)</f>
        <v>24.59</v>
      </c>
      <c r="J71" s="33">
        <f t="shared" si="9"/>
        <v>71.25</v>
      </c>
      <c r="K71" s="35">
        <f t="shared" si="15"/>
        <v>7.9999999999998295E-2</v>
      </c>
      <c r="L71" s="37"/>
      <c r="M71" s="30">
        <f>LOOKUP($B71+10,'CBS cijfers'!$B$8:$B$56,'CBS cijfers'!$C$8:$C$56)</f>
        <v>24.59</v>
      </c>
      <c r="N71" s="35">
        <f t="shared" si="16"/>
        <v>71</v>
      </c>
      <c r="O71" s="35">
        <f t="shared" si="17"/>
        <v>0.32999999999999829</v>
      </c>
      <c r="P71" s="31">
        <f t="shared" si="6"/>
        <v>71</v>
      </c>
      <c r="Q71" s="31"/>
      <c r="R71" s="34">
        <f t="shared" si="5"/>
        <v>39448</v>
      </c>
      <c r="S71" s="32">
        <f t="shared" si="18"/>
        <v>39814</v>
      </c>
    </row>
    <row r="72" spans="2:19">
      <c r="B72" s="31">
        <f t="shared" si="11"/>
        <v>2080</v>
      </c>
      <c r="C72" s="29"/>
      <c r="D72" s="31">
        <f t="shared" si="10"/>
        <v>71.25</v>
      </c>
      <c r="F72" s="31">
        <f t="shared" si="13"/>
        <v>71.25</v>
      </c>
      <c r="G72" s="34">
        <f t="shared" si="12"/>
        <v>39722</v>
      </c>
      <c r="H72" s="32">
        <f t="shared" si="14"/>
        <v>40087</v>
      </c>
      <c r="I72" s="30">
        <f>LOOKUP($B77,'CBS cijfers'!$B$8:$B$56,'CBS cijfers'!$C$8:$C$56)</f>
        <v>24.59</v>
      </c>
      <c r="J72" s="33">
        <f t="shared" si="9"/>
        <v>71.25</v>
      </c>
      <c r="K72" s="35">
        <f t="shared" si="15"/>
        <v>7.9999999999998295E-2</v>
      </c>
      <c r="L72" s="37"/>
      <c r="M72" s="30">
        <f>LOOKUP($B72+10,'CBS cijfers'!$B$8:$B$56,'CBS cijfers'!$C$8:$C$56)</f>
        <v>24.59</v>
      </c>
      <c r="N72" s="35">
        <f t="shared" si="16"/>
        <v>71</v>
      </c>
      <c r="O72" s="35">
        <f t="shared" si="17"/>
        <v>0.32999999999999829</v>
      </c>
      <c r="P72" s="31">
        <f t="shared" ref="P72:P100" si="19">IF(O72&gt;1,P71+1,P71)</f>
        <v>71</v>
      </c>
      <c r="Q72" s="31"/>
      <c r="R72" s="34">
        <f t="shared" ref="R72:R100" si="20">DATE(B72-TRUNC(P71),1-Q71-12*(P71-TRUNC(P71)),1)</f>
        <v>39814</v>
      </c>
      <c r="S72" s="32">
        <f t="shared" si="18"/>
        <v>40179</v>
      </c>
    </row>
    <row r="73" spans="2:19">
      <c r="B73" s="31">
        <f t="shared" si="11"/>
        <v>2081</v>
      </c>
      <c r="C73" s="29"/>
      <c r="D73" s="31">
        <f t="shared" si="10"/>
        <v>71.25</v>
      </c>
      <c r="F73" s="31">
        <f t="shared" si="13"/>
        <v>71.25</v>
      </c>
      <c r="G73" s="34">
        <f t="shared" si="12"/>
        <v>40087</v>
      </c>
      <c r="H73" s="32">
        <f t="shared" si="14"/>
        <v>40452</v>
      </c>
      <c r="I73" s="30">
        <f>LOOKUP($B78,'CBS cijfers'!$B$8:$B$56,'CBS cijfers'!$C$8:$C$56)</f>
        <v>24.59</v>
      </c>
      <c r="J73" s="33">
        <f t="shared" si="9"/>
        <v>71.25</v>
      </c>
      <c r="K73" s="35">
        <f t="shared" si="15"/>
        <v>7.9999999999998295E-2</v>
      </c>
      <c r="L73" s="37"/>
      <c r="M73" s="30">
        <f>LOOKUP($B73+10,'CBS cijfers'!$B$8:$B$56,'CBS cijfers'!$C$8:$C$56)</f>
        <v>24.59</v>
      </c>
      <c r="N73" s="35">
        <f t="shared" si="16"/>
        <v>71</v>
      </c>
      <c r="O73" s="35">
        <f t="shared" si="17"/>
        <v>0.32999999999999829</v>
      </c>
      <c r="P73" s="31">
        <f t="shared" si="19"/>
        <v>71</v>
      </c>
      <c r="Q73" s="31"/>
      <c r="R73" s="34">
        <f t="shared" si="20"/>
        <v>40179</v>
      </c>
      <c r="S73" s="32">
        <f t="shared" si="18"/>
        <v>40544</v>
      </c>
    </row>
    <row r="74" spans="2:19">
      <c r="B74" s="31">
        <f t="shared" si="11"/>
        <v>2082</v>
      </c>
      <c r="C74" s="29"/>
      <c r="D74" s="31">
        <f t="shared" si="10"/>
        <v>71.25</v>
      </c>
      <c r="F74" s="31">
        <f t="shared" si="13"/>
        <v>71.25</v>
      </c>
      <c r="G74" s="34">
        <f t="shared" si="12"/>
        <v>40452</v>
      </c>
      <c r="H74" s="32">
        <f t="shared" si="14"/>
        <v>40817</v>
      </c>
      <c r="I74" s="30">
        <f>LOOKUP($B79,'CBS cijfers'!$B$8:$B$56,'CBS cijfers'!$C$8:$C$56)</f>
        <v>24.59</v>
      </c>
      <c r="J74" s="33">
        <f t="shared" si="9"/>
        <v>71.25</v>
      </c>
      <c r="K74" s="35">
        <f t="shared" si="15"/>
        <v>7.9999999999998295E-2</v>
      </c>
      <c r="L74" s="37"/>
      <c r="M74" s="30">
        <f>LOOKUP($B74+10,'CBS cijfers'!$B$8:$B$56,'CBS cijfers'!$C$8:$C$56)</f>
        <v>24.59</v>
      </c>
      <c r="N74" s="35">
        <f t="shared" si="16"/>
        <v>71</v>
      </c>
      <c r="O74" s="35">
        <f t="shared" si="17"/>
        <v>0.32999999999999829</v>
      </c>
      <c r="P74" s="31">
        <f t="shared" si="19"/>
        <v>71</v>
      </c>
      <c r="Q74" s="31"/>
      <c r="R74" s="34">
        <f t="shared" si="20"/>
        <v>40544</v>
      </c>
      <c r="S74" s="32">
        <f t="shared" si="18"/>
        <v>40909</v>
      </c>
    </row>
    <row r="75" spans="2:19">
      <c r="B75" s="31">
        <f t="shared" si="11"/>
        <v>2083</v>
      </c>
      <c r="C75" s="29"/>
      <c r="D75" s="31">
        <f t="shared" si="10"/>
        <v>71.25</v>
      </c>
      <c r="F75" s="31">
        <f t="shared" si="13"/>
        <v>71.25</v>
      </c>
      <c r="G75" s="34">
        <f t="shared" si="12"/>
        <v>40817</v>
      </c>
      <c r="H75" s="32">
        <f t="shared" si="14"/>
        <v>41183</v>
      </c>
      <c r="I75" s="30">
        <f>LOOKUP($B80,'CBS cijfers'!$B$8:$B$56,'CBS cijfers'!$C$8:$C$56)</f>
        <v>24.59</v>
      </c>
      <c r="J75" s="33">
        <f t="shared" si="9"/>
        <v>71.25</v>
      </c>
      <c r="K75" s="35">
        <f t="shared" si="15"/>
        <v>7.9999999999998295E-2</v>
      </c>
      <c r="L75" s="37"/>
      <c r="M75" s="30">
        <f>LOOKUP($B75+10,'CBS cijfers'!$B$8:$B$56,'CBS cijfers'!$C$8:$C$56)</f>
        <v>24.59</v>
      </c>
      <c r="N75" s="35">
        <f t="shared" si="16"/>
        <v>71</v>
      </c>
      <c r="O75" s="35">
        <f t="shared" si="17"/>
        <v>0.32999999999999829</v>
      </c>
      <c r="P75" s="31">
        <f t="shared" si="19"/>
        <v>71</v>
      </c>
      <c r="Q75" s="31"/>
      <c r="R75" s="34">
        <f t="shared" si="20"/>
        <v>40909</v>
      </c>
      <c r="S75" s="32">
        <f t="shared" si="18"/>
        <v>41275</v>
      </c>
    </row>
    <row r="76" spans="2:19">
      <c r="B76" s="31">
        <f t="shared" si="11"/>
        <v>2084</v>
      </c>
      <c r="C76" s="29"/>
      <c r="D76" s="31">
        <f t="shared" si="10"/>
        <v>71.25</v>
      </c>
      <c r="F76" s="31">
        <f t="shared" si="13"/>
        <v>71.25</v>
      </c>
      <c r="G76" s="34">
        <f t="shared" si="12"/>
        <v>41183</v>
      </c>
      <c r="H76" s="32">
        <f t="shared" si="14"/>
        <v>41548</v>
      </c>
      <c r="I76" s="30">
        <f>LOOKUP($B81,'CBS cijfers'!$B$8:$B$56,'CBS cijfers'!$C$8:$C$56)</f>
        <v>24.59</v>
      </c>
      <c r="J76" s="33">
        <f t="shared" ref="J76:J100" si="21">D80+E80/12</f>
        <v>71.25</v>
      </c>
      <c r="K76" s="35">
        <f t="shared" si="15"/>
        <v>7.9999999999998295E-2</v>
      </c>
      <c r="L76" s="37"/>
      <c r="M76" s="30">
        <f>LOOKUP($B76+10,'CBS cijfers'!$B$8:$B$56,'CBS cijfers'!$C$8:$C$56)</f>
        <v>24.59</v>
      </c>
      <c r="N76" s="35">
        <f t="shared" si="16"/>
        <v>71</v>
      </c>
      <c r="O76" s="35">
        <f t="shared" si="17"/>
        <v>0.32999999999999829</v>
      </c>
      <c r="P76" s="31">
        <f t="shared" si="19"/>
        <v>71</v>
      </c>
      <c r="Q76" s="31"/>
      <c r="R76" s="34">
        <f t="shared" si="20"/>
        <v>41275</v>
      </c>
      <c r="S76" s="32">
        <f t="shared" si="18"/>
        <v>41640</v>
      </c>
    </row>
    <row r="77" spans="2:19">
      <c r="B77" s="31">
        <f t="shared" si="11"/>
        <v>2085</v>
      </c>
      <c r="C77" s="29"/>
      <c r="D77" s="31">
        <f t="shared" si="10"/>
        <v>71.25</v>
      </c>
      <c r="F77" s="31">
        <f t="shared" si="13"/>
        <v>71.25</v>
      </c>
      <c r="G77" s="34">
        <f t="shared" si="12"/>
        <v>41548</v>
      </c>
      <c r="H77" s="32">
        <f t="shared" si="14"/>
        <v>41913</v>
      </c>
      <c r="I77" s="30">
        <f>LOOKUP($B82,'CBS cijfers'!$B$8:$B$56,'CBS cijfers'!$C$8:$C$56)</f>
        <v>24.59</v>
      </c>
      <c r="J77" s="33">
        <f t="shared" si="21"/>
        <v>71.25</v>
      </c>
      <c r="K77" s="35">
        <f t="shared" si="15"/>
        <v>7.9999999999998295E-2</v>
      </c>
      <c r="L77" s="37"/>
      <c r="M77" s="30">
        <f>LOOKUP($B77+10,'CBS cijfers'!$B$8:$B$56,'CBS cijfers'!$C$8:$C$56)</f>
        <v>24.59</v>
      </c>
      <c r="N77" s="35">
        <f t="shared" si="16"/>
        <v>71</v>
      </c>
      <c r="O77" s="35">
        <f t="shared" si="17"/>
        <v>0.32999999999999829</v>
      </c>
      <c r="P77" s="31">
        <f t="shared" si="19"/>
        <v>71</v>
      </c>
      <c r="Q77" s="31"/>
      <c r="R77" s="34">
        <f t="shared" si="20"/>
        <v>41640</v>
      </c>
      <c r="S77" s="32">
        <f t="shared" si="18"/>
        <v>42005</v>
      </c>
    </row>
    <row r="78" spans="2:19">
      <c r="B78" s="31">
        <f t="shared" si="11"/>
        <v>2086</v>
      </c>
      <c r="C78" s="29"/>
      <c r="D78" s="31">
        <f t="shared" si="10"/>
        <v>71.25</v>
      </c>
      <c r="F78" s="31">
        <f t="shared" si="13"/>
        <v>71.25</v>
      </c>
      <c r="G78" s="34">
        <f t="shared" si="12"/>
        <v>41913</v>
      </c>
      <c r="H78" s="32">
        <f t="shared" si="14"/>
        <v>42278</v>
      </c>
      <c r="I78" s="30">
        <f>LOOKUP($B83,'CBS cijfers'!$B$8:$B$56,'CBS cijfers'!$C$8:$C$56)</f>
        <v>24.59</v>
      </c>
      <c r="J78" s="33">
        <f t="shared" si="21"/>
        <v>71.25</v>
      </c>
      <c r="K78" s="35">
        <f t="shared" si="15"/>
        <v>7.9999999999998295E-2</v>
      </c>
      <c r="L78" s="37"/>
      <c r="M78" s="30">
        <f>LOOKUP($B78+10,'CBS cijfers'!$B$8:$B$56,'CBS cijfers'!$C$8:$C$56)</f>
        <v>24.59</v>
      </c>
      <c r="N78" s="35">
        <f t="shared" si="16"/>
        <v>71</v>
      </c>
      <c r="O78" s="35">
        <f t="shared" si="17"/>
        <v>0.32999999999999829</v>
      </c>
      <c r="P78" s="31">
        <f t="shared" si="19"/>
        <v>71</v>
      </c>
      <c r="Q78" s="31"/>
      <c r="R78" s="34">
        <f t="shared" si="20"/>
        <v>42005</v>
      </c>
      <c r="S78" s="32">
        <f t="shared" si="18"/>
        <v>42370</v>
      </c>
    </row>
    <row r="79" spans="2:19">
      <c r="B79" s="31">
        <f t="shared" si="11"/>
        <v>2087</v>
      </c>
      <c r="C79" s="29"/>
      <c r="D79" s="31">
        <f t="shared" si="10"/>
        <v>71.25</v>
      </c>
      <c r="F79" s="31">
        <f t="shared" si="13"/>
        <v>71.25</v>
      </c>
      <c r="G79" s="34">
        <f t="shared" si="12"/>
        <v>42278</v>
      </c>
      <c r="H79" s="32">
        <f t="shared" si="14"/>
        <v>42644</v>
      </c>
      <c r="I79" s="30">
        <f>LOOKUP($B84,'CBS cijfers'!$B$8:$B$56,'CBS cijfers'!$C$8:$C$56)</f>
        <v>24.59</v>
      </c>
      <c r="J79" s="33">
        <f t="shared" si="21"/>
        <v>71.25</v>
      </c>
      <c r="K79" s="35">
        <f t="shared" si="15"/>
        <v>7.9999999999998295E-2</v>
      </c>
      <c r="L79" s="37"/>
      <c r="M79" s="30">
        <f>LOOKUP($B79+10,'CBS cijfers'!$B$8:$B$56,'CBS cijfers'!$C$8:$C$56)</f>
        <v>24.59</v>
      </c>
      <c r="N79" s="35">
        <f t="shared" si="16"/>
        <v>71</v>
      </c>
      <c r="O79" s="35">
        <f t="shared" si="17"/>
        <v>0.32999999999999829</v>
      </c>
      <c r="P79" s="31">
        <f t="shared" si="19"/>
        <v>71</v>
      </c>
      <c r="Q79" s="31"/>
      <c r="R79" s="34">
        <f t="shared" si="20"/>
        <v>42370</v>
      </c>
      <c r="S79" s="32">
        <f t="shared" si="18"/>
        <v>42736</v>
      </c>
    </row>
    <row r="80" spans="2:19">
      <c r="B80" s="31">
        <f t="shared" si="11"/>
        <v>2088</v>
      </c>
      <c r="C80" s="29"/>
      <c r="D80" s="31">
        <f t="shared" si="10"/>
        <v>71.25</v>
      </c>
      <c r="F80" s="31">
        <f t="shared" si="13"/>
        <v>71.25</v>
      </c>
      <c r="G80" s="34">
        <f t="shared" si="12"/>
        <v>42644</v>
      </c>
      <c r="H80" s="32">
        <f t="shared" si="14"/>
        <v>43009</v>
      </c>
      <c r="I80" s="30">
        <f>LOOKUP($B85,'CBS cijfers'!$B$8:$B$56,'CBS cijfers'!$C$8:$C$56)</f>
        <v>24.59</v>
      </c>
      <c r="J80" s="33">
        <f t="shared" si="21"/>
        <v>71.25</v>
      </c>
      <c r="K80" s="35">
        <f t="shared" si="15"/>
        <v>7.9999999999998295E-2</v>
      </c>
      <c r="L80" s="37"/>
      <c r="M80" s="30">
        <f>LOOKUP($B80+10,'CBS cijfers'!$B$8:$B$56,'CBS cijfers'!$C$8:$C$56)</f>
        <v>24.59</v>
      </c>
      <c r="N80" s="35">
        <f t="shared" si="16"/>
        <v>71</v>
      </c>
      <c r="O80" s="35">
        <f t="shared" si="17"/>
        <v>0.32999999999999829</v>
      </c>
      <c r="P80" s="31">
        <f t="shared" si="19"/>
        <v>71</v>
      </c>
      <c r="Q80" s="31"/>
      <c r="R80" s="34">
        <f t="shared" si="20"/>
        <v>42736</v>
      </c>
      <c r="S80" s="32">
        <f t="shared" si="18"/>
        <v>43101</v>
      </c>
    </row>
    <row r="81" spans="2:19">
      <c r="B81" s="31">
        <f t="shared" si="11"/>
        <v>2089</v>
      </c>
      <c r="C81" s="29"/>
      <c r="D81" s="31">
        <f t="shared" ref="D81:D100" si="22">D80+IF(K76&gt;0.25,0.25,0)</f>
        <v>71.25</v>
      </c>
      <c r="F81" s="31">
        <f t="shared" si="13"/>
        <v>71.25</v>
      </c>
      <c r="G81" s="34">
        <f t="shared" si="12"/>
        <v>43009</v>
      </c>
      <c r="H81" s="32">
        <f t="shared" si="14"/>
        <v>43374</v>
      </c>
      <c r="I81" s="30">
        <f>LOOKUP($B86,'CBS cijfers'!$B$8:$B$56,'CBS cijfers'!$C$8:$C$56)</f>
        <v>24.59</v>
      </c>
      <c r="J81" s="33">
        <f t="shared" si="21"/>
        <v>71.25</v>
      </c>
      <c r="K81" s="35">
        <f t="shared" si="15"/>
        <v>7.9999999999998295E-2</v>
      </c>
      <c r="L81" s="37"/>
      <c r="M81" s="30">
        <f>LOOKUP($B81+10,'CBS cijfers'!$B$8:$B$56,'CBS cijfers'!$C$8:$C$56)</f>
        <v>24.59</v>
      </c>
      <c r="N81" s="35">
        <f t="shared" si="16"/>
        <v>71</v>
      </c>
      <c r="O81" s="35">
        <f t="shared" si="17"/>
        <v>0.32999999999999829</v>
      </c>
      <c r="P81" s="31">
        <f t="shared" si="19"/>
        <v>71</v>
      </c>
      <c r="Q81" s="31"/>
      <c r="R81" s="34">
        <f t="shared" si="20"/>
        <v>43101</v>
      </c>
      <c r="S81" s="32">
        <f t="shared" si="18"/>
        <v>43466</v>
      </c>
    </row>
    <row r="82" spans="2:19">
      <c r="B82" s="31">
        <f t="shared" ref="B82:B100" si="23">B81+1</f>
        <v>2090</v>
      </c>
      <c r="C82" s="29"/>
      <c r="D82" s="31">
        <f t="shared" si="22"/>
        <v>71.25</v>
      </c>
      <c r="F82" s="31">
        <f t="shared" si="13"/>
        <v>71.25</v>
      </c>
      <c r="G82" s="34">
        <f t="shared" si="12"/>
        <v>43374</v>
      </c>
      <c r="H82" s="32">
        <f t="shared" si="14"/>
        <v>43739</v>
      </c>
      <c r="I82" s="30">
        <f>LOOKUP($B87,'CBS cijfers'!$B$8:$B$56,'CBS cijfers'!$C$8:$C$56)</f>
        <v>24.59</v>
      </c>
      <c r="J82" s="33">
        <f t="shared" si="21"/>
        <v>71.25</v>
      </c>
      <c r="K82" s="35">
        <f t="shared" si="15"/>
        <v>7.9999999999998295E-2</v>
      </c>
      <c r="L82" s="37"/>
      <c r="M82" s="30">
        <f>LOOKUP($B82+10,'CBS cijfers'!$B$8:$B$56,'CBS cijfers'!$C$8:$C$56)</f>
        <v>24.59</v>
      </c>
      <c r="N82" s="35">
        <f t="shared" si="16"/>
        <v>71</v>
      </c>
      <c r="O82" s="35">
        <f t="shared" si="17"/>
        <v>0.32999999999999829</v>
      </c>
      <c r="P82" s="31">
        <f t="shared" si="19"/>
        <v>71</v>
      </c>
      <c r="Q82" s="31"/>
      <c r="R82" s="34">
        <f t="shared" si="20"/>
        <v>43466</v>
      </c>
      <c r="S82" s="32">
        <f t="shared" si="18"/>
        <v>43831</v>
      </c>
    </row>
    <row r="83" spans="2:19">
      <c r="B83" s="31">
        <f t="shared" si="23"/>
        <v>2091</v>
      </c>
      <c r="C83" s="29"/>
      <c r="D83" s="31">
        <f t="shared" si="22"/>
        <v>71.25</v>
      </c>
      <c r="F83" s="31">
        <f t="shared" si="13"/>
        <v>71.25</v>
      </c>
      <c r="G83" s="34">
        <f t="shared" ref="G83:G100" si="24">DATE(B83-TRUNC(D82),1-E82-12*(D82-TRUNC(D82)),1)</f>
        <v>43739</v>
      </c>
      <c r="H83" s="32">
        <f t="shared" si="14"/>
        <v>44105</v>
      </c>
      <c r="I83" s="30">
        <f>LOOKUP($B88,'CBS cijfers'!$B$8:$B$56,'CBS cijfers'!$C$8:$C$56)</f>
        <v>24.59</v>
      </c>
      <c r="J83" s="33">
        <f t="shared" si="21"/>
        <v>71.25</v>
      </c>
      <c r="K83" s="35">
        <f t="shared" si="15"/>
        <v>7.9999999999998295E-2</v>
      </c>
      <c r="L83" s="37"/>
      <c r="M83" s="30">
        <f>LOOKUP($B83+10,'CBS cijfers'!$B$8:$B$56,'CBS cijfers'!$C$8:$C$56)</f>
        <v>24.59</v>
      </c>
      <c r="N83" s="35">
        <f t="shared" si="16"/>
        <v>71</v>
      </c>
      <c r="O83" s="35">
        <f t="shared" si="17"/>
        <v>0.32999999999999829</v>
      </c>
      <c r="P83" s="31">
        <f t="shared" si="19"/>
        <v>71</v>
      </c>
      <c r="Q83" s="31"/>
      <c r="R83" s="34">
        <f t="shared" si="20"/>
        <v>43831</v>
      </c>
      <c r="S83" s="32">
        <f t="shared" si="18"/>
        <v>44197</v>
      </c>
    </row>
    <row r="84" spans="2:19">
      <c r="B84" s="31">
        <f t="shared" si="23"/>
        <v>2092</v>
      </c>
      <c r="C84" s="29"/>
      <c r="D84" s="31">
        <f t="shared" si="22"/>
        <v>71.25</v>
      </c>
      <c r="F84" s="31">
        <f t="shared" si="13"/>
        <v>71.25</v>
      </c>
      <c r="G84" s="34">
        <f t="shared" si="24"/>
        <v>44105</v>
      </c>
      <c r="H84" s="32">
        <f t="shared" si="14"/>
        <v>44470</v>
      </c>
      <c r="I84" s="30">
        <f>LOOKUP($B89,'CBS cijfers'!$B$8:$B$56,'CBS cijfers'!$C$8:$C$56)</f>
        <v>24.59</v>
      </c>
      <c r="J84" s="33">
        <f t="shared" si="21"/>
        <v>71.25</v>
      </c>
      <c r="K84" s="35">
        <f t="shared" si="15"/>
        <v>7.9999999999998295E-2</v>
      </c>
      <c r="L84" s="37"/>
      <c r="M84" s="30">
        <f>LOOKUP($B84+10,'CBS cijfers'!$B$8:$B$56,'CBS cijfers'!$C$8:$C$56)</f>
        <v>24.59</v>
      </c>
      <c r="N84" s="35">
        <f t="shared" si="16"/>
        <v>71</v>
      </c>
      <c r="O84" s="35">
        <f t="shared" si="17"/>
        <v>0.32999999999999829</v>
      </c>
      <c r="P84" s="31">
        <f t="shared" si="19"/>
        <v>71</v>
      </c>
      <c r="Q84" s="31"/>
      <c r="R84" s="34">
        <f t="shared" si="20"/>
        <v>44197</v>
      </c>
      <c r="S84" s="32">
        <f t="shared" si="18"/>
        <v>44562</v>
      </c>
    </row>
    <row r="85" spans="2:19">
      <c r="B85" s="31">
        <f t="shared" si="23"/>
        <v>2093</v>
      </c>
      <c r="C85" s="29"/>
      <c r="D85" s="31">
        <f t="shared" si="22"/>
        <v>71.25</v>
      </c>
      <c r="F85" s="31">
        <f t="shared" si="13"/>
        <v>71.25</v>
      </c>
      <c r="G85" s="34">
        <f t="shared" si="24"/>
        <v>44470</v>
      </c>
      <c r="H85" s="32">
        <f t="shared" si="14"/>
        <v>44835</v>
      </c>
      <c r="I85" s="30">
        <f>LOOKUP($B90,'CBS cijfers'!$B$8:$B$56,'CBS cijfers'!$C$8:$C$56)</f>
        <v>24.59</v>
      </c>
      <c r="J85" s="33">
        <f t="shared" si="21"/>
        <v>71.25</v>
      </c>
      <c r="K85" s="35">
        <f t="shared" si="15"/>
        <v>7.9999999999998295E-2</v>
      </c>
      <c r="L85" s="37"/>
      <c r="M85" s="30">
        <f>LOOKUP($B85+10,'CBS cijfers'!$B$8:$B$56,'CBS cijfers'!$C$8:$C$56)</f>
        <v>24.59</v>
      </c>
      <c r="N85" s="35">
        <f t="shared" si="16"/>
        <v>71</v>
      </c>
      <c r="O85" s="35">
        <f t="shared" si="17"/>
        <v>0.32999999999999829</v>
      </c>
      <c r="P85" s="31">
        <f t="shared" si="19"/>
        <v>71</v>
      </c>
      <c r="Q85" s="31"/>
      <c r="R85" s="34">
        <f t="shared" si="20"/>
        <v>44562</v>
      </c>
      <c r="S85" s="32">
        <f t="shared" si="18"/>
        <v>44927</v>
      </c>
    </row>
    <row r="86" spans="2:19">
      <c r="B86" s="31">
        <f t="shared" si="23"/>
        <v>2094</v>
      </c>
      <c r="C86" s="29"/>
      <c r="D86" s="31">
        <f t="shared" si="22"/>
        <v>71.25</v>
      </c>
      <c r="F86" s="31">
        <f t="shared" si="13"/>
        <v>71.25</v>
      </c>
      <c r="G86" s="34">
        <f t="shared" si="24"/>
        <v>44835</v>
      </c>
      <c r="H86" s="32">
        <f t="shared" si="14"/>
        <v>45200</v>
      </c>
      <c r="I86" s="30">
        <f>LOOKUP($B91,'CBS cijfers'!$B$8:$B$56,'CBS cijfers'!$C$8:$C$56)</f>
        <v>24.59</v>
      </c>
      <c r="J86" s="33">
        <f t="shared" si="21"/>
        <v>71.25</v>
      </c>
      <c r="K86" s="35">
        <f t="shared" si="15"/>
        <v>7.9999999999998295E-2</v>
      </c>
      <c r="L86" s="37"/>
      <c r="M86" s="30">
        <f>LOOKUP($B86+10,'CBS cijfers'!$B$8:$B$56,'CBS cijfers'!$C$8:$C$56)</f>
        <v>24.59</v>
      </c>
      <c r="N86" s="35">
        <f t="shared" si="16"/>
        <v>71</v>
      </c>
      <c r="O86" s="35">
        <f t="shared" si="17"/>
        <v>0.32999999999999829</v>
      </c>
      <c r="P86" s="31">
        <f t="shared" si="19"/>
        <v>71</v>
      </c>
      <c r="Q86" s="31"/>
      <c r="R86" s="34">
        <f t="shared" si="20"/>
        <v>44927</v>
      </c>
      <c r="S86" s="32">
        <f t="shared" si="18"/>
        <v>45292</v>
      </c>
    </row>
    <row r="87" spans="2:19">
      <c r="B87" s="31">
        <f t="shared" si="23"/>
        <v>2095</v>
      </c>
      <c r="C87" s="29"/>
      <c r="D87" s="31">
        <f t="shared" si="22"/>
        <v>71.25</v>
      </c>
      <c r="F87" s="31">
        <f t="shared" si="13"/>
        <v>71.25</v>
      </c>
      <c r="G87" s="34">
        <f t="shared" si="24"/>
        <v>45200</v>
      </c>
      <c r="H87" s="32">
        <f t="shared" si="14"/>
        <v>45566</v>
      </c>
      <c r="I87" s="30">
        <f>LOOKUP($B92,'CBS cijfers'!$B$8:$B$56,'CBS cijfers'!$C$8:$C$56)</f>
        <v>24.59</v>
      </c>
      <c r="J87" s="33">
        <f t="shared" si="21"/>
        <v>71.25</v>
      </c>
      <c r="K87" s="35">
        <f t="shared" si="15"/>
        <v>7.9999999999998295E-2</v>
      </c>
      <c r="L87" s="37"/>
      <c r="M87" s="30">
        <f>LOOKUP($B87+10,'CBS cijfers'!$B$8:$B$56,'CBS cijfers'!$C$8:$C$56)</f>
        <v>24.59</v>
      </c>
      <c r="N87" s="35">
        <f t="shared" si="16"/>
        <v>71</v>
      </c>
      <c r="O87" s="35">
        <f t="shared" si="17"/>
        <v>0.32999999999999829</v>
      </c>
      <c r="P87" s="31">
        <f t="shared" si="19"/>
        <v>71</v>
      </c>
      <c r="Q87" s="31"/>
      <c r="R87" s="34">
        <f t="shared" si="20"/>
        <v>45292</v>
      </c>
      <c r="S87" s="32">
        <f t="shared" si="18"/>
        <v>45658</v>
      </c>
    </row>
    <row r="88" spans="2:19">
      <c r="B88" s="31">
        <f t="shared" si="23"/>
        <v>2096</v>
      </c>
      <c r="C88" s="29"/>
      <c r="D88" s="31">
        <f t="shared" si="22"/>
        <v>71.25</v>
      </c>
      <c r="F88" s="31">
        <f t="shared" si="13"/>
        <v>71.25</v>
      </c>
      <c r="G88" s="34">
        <f t="shared" si="24"/>
        <v>45566</v>
      </c>
      <c r="H88" s="32">
        <f t="shared" si="14"/>
        <v>45931</v>
      </c>
      <c r="I88" s="30">
        <f>LOOKUP($B93,'CBS cijfers'!$B$8:$B$56,'CBS cijfers'!$C$8:$C$56)</f>
        <v>24.59</v>
      </c>
      <c r="J88" s="33">
        <f t="shared" si="21"/>
        <v>71.25</v>
      </c>
      <c r="K88" s="35">
        <f t="shared" si="15"/>
        <v>7.9999999999998295E-2</v>
      </c>
      <c r="L88" s="37"/>
      <c r="M88" s="30">
        <f>LOOKUP($B88+10,'CBS cijfers'!$B$8:$B$56,'CBS cijfers'!$C$8:$C$56)</f>
        <v>24.59</v>
      </c>
      <c r="N88" s="35">
        <f t="shared" si="16"/>
        <v>71</v>
      </c>
      <c r="O88" s="35">
        <f t="shared" si="17"/>
        <v>0.32999999999999829</v>
      </c>
      <c r="P88" s="31">
        <f t="shared" si="19"/>
        <v>71</v>
      </c>
      <c r="Q88" s="31"/>
      <c r="R88" s="34">
        <f t="shared" si="20"/>
        <v>45658</v>
      </c>
      <c r="S88" s="32">
        <f t="shared" si="18"/>
        <v>46023</v>
      </c>
    </row>
    <row r="89" spans="2:19">
      <c r="B89" s="31">
        <f t="shared" si="23"/>
        <v>2097</v>
      </c>
      <c r="C89" s="29"/>
      <c r="D89" s="31">
        <f t="shared" si="22"/>
        <v>71.25</v>
      </c>
      <c r="F89" s="31">
        <f t="shared" si="13"/>
        <v>71.25</v>
      </c>
      <c r="G89" s="34">
        <f t="shared" si="24"/>
        <v>45931</v>
      </c>
      <c r="H89" s="32">
        <f t="shared" si="14"/>
        <v>46296</v>
      </c>
      <c r="I89" s="30">
        <f>LOOKUP($B94,'CBS cijfers'!$B$8:$B$56,'CBS cijfers'!$C$8:$C$56)</f>
        <v>24.59</v>
      </c>
      <c r="J89" s="33">
        <f t="shared" si="21"/>
        <v>71.25</v>
      </c>
      <c r="K89" s="35">
        <f t="shared" si="15"/>
        <v>7.9999999999998295E-2</v>
      </c>
      <c r="L89" s="37"/>
      <c r="M89" s="30">
        <f>LOOKUP($B89+10,'CBS cijfers'!$B$8:$B$56,'CBS cijfers'!$C$8:$C$56)</f>
        <v>24.59</v>
      </c>
      <c r="N89" s="35">
        <f t="shared" si="16"/>
        <v>71</v>
      </c>
      <c r="O89" s="35">
        <f t="shared" si="17"/>
        <v>0.32999999999999829</v>
      </c>
      <c r="P89" s="31">
        <f t="shared" si="19"/>
        <v>71</v>
      </c>
      <c r="Q89" s="31"/>
      <c r="R89" s="34">
        <f t="shared" si="20"/>
        <v>46023</v>
      </c>
      <c r="S89" s="32">
        <f t="shared" si="18"/>
        <v>46388</v>
      </c>
    </row>
    <row r="90" spans="2:19">
      <c r="B90" s="31">
        <f t="shared" si="23"/>
        <v>2098</v>
      </c>
      <c r="C90" s="29"/>
      <c r="D90" s="31">
        <f t="shared" si="22"/>
        <v>71.25</v>
      </c>
      <c r="F90" s="31">
        <f t="shared" si="13"/>
        <v>71.25</v>
      </c>
      <c r="G90" s="34">
        <f t="shared" si="24"/>
        <v>46296</v>
      </c>
      <c r="H90" s="32">
        <f t="shared" si="14"/>
        <v>46661</v>
      </c>
      <c r="I90" s="30">
        <f>LOOKUP($B95,'CBS cijfers'!$B$8:$B$56,'CBS cijfers'!$C$8:$C$56)</f>
        <v>24.59</v>
      </c>
      <c r="J90" s="33">
        <f t="shared" si="21"/>
        <v>71.25</v>
      </c>
      <c r="K90" s="35">
        <f t="shared" si="15"/>
        <v>7.9999999999998295E-2</v>
      </c>
      <c r="L90" s="37"/>
      <c r="M90" s="30">
        <f>LOOKUP($B90+10,'CBS cijfers'!$B$8:$B$56,'CBS cijfers'!$C$8:$C$56)</f>
        <v>24.59</v>
      </c>
      <c r="N90" s="35">
        <f t="shared" si="16"/>
        <v>71</v>
      </c>
      <c r="O90" s="35">
        <f t="shared" si="17"/>
        <v>0.32999999999999829</v>
      </c>
      <c r="P90" s="31">
        <f t="shared" si="19"/>
        <v>71</v>
      </c>
      <c r="Q90" s="31"/>
      <c r="R90" s="34">
        <f t="shared" si="20"/>
        <v>46388</v>
      </c>
      <c r="S90" s="32">
        <f t="shared" si="18"/>
        <v>46753</v>
      </c>
    </row>
    <row r="91" spans="2:19">
      <c r="B91" s="31">
        <f t="shared" si="23"/>
        <v>2099</v>
      </c>
      <c r="C91" s="29"/>
      <c r="D91" s="31">
        <f t="shared" si="22"/>
        <v>71.25</v>
      </c>
      <c r="F91" s="31">
        <f t="shared" si="13"/>
        <v>71.25</v>
      </c>
      <c r="G91" s="34">
        <f t="shared" si="24"/>
        <v>46661</v>
      </c>
      <c r="H91" s="32">
        <f t="shared" si="14"/>
        <v>47027</v>
      </c>
      <c r="I91" s="30">
        <f>LOOKUP($B96,'CBS cijfers'!$B$8:$B$56,'CBS cijfers'!$C$8:$C$56)</f>
        <v>24.59</v>
      </c>
      <c r="J91" s="33">
        <f t="shared" si="21"/>
        <v>71.25</v>
      </c>
      <c r="K91" s="35">
        <f t="shared" si="15"/>
        <v>7.9999999999998295E-2</v>
      </c>
      <c r="L91" s="37"/>
      <c r="M91" s="30">
        <f>LOOKUP($B91+10,'CBS cijfers'!$B$8:$B$56,'CBS cijfers'!$C$8:$C$56)</f>
        <v>24.59</v>
      </c>
      <c r="N91" s="35">
        <f t="shared" si="16"/>
        <v>71</v>
      </c>
      <c r="O91" s="35">
        <f t="shared" si="17"/>
        <v>0.32999999999999829</v>
      </c>
      <c r="P91" s="31">
        <f t="shared" si="19"/>
        <v>71</v>
      </c>
      <c r="Q91" s="31"/>
      <c r="R91" s="34">
        <f t="shared" si="20"/>
        <v>46753</v>
      </c>
      <c r="S91" s="32">
        <f t="shared" si="18"/>
        <v>47119</v>
      </c>
    </row>
    <row r="92" spans="2:19">
      <c r="B92" s="31">
        <f t="shared" si="23"/>
        <v>2100</v>
      </c>
      <c r="C92" s="29"/>
      <c r="D92" s="31">
        <f t="shared" si="22"/>
        <v>71.25</v>
      </c>
      <c r="F92" s="31">
        <f t="shared" si="13"/>
        <v>71.25</v>
      </c>
      <c r="G92" s="34">
        <f t="shared" si="24"/>
        <v>47027</v>
      </c>
      <c r="H92" s="32">
        <f t="shared" si="14"/>
        <v>47392</v>
      </c>
      <c r="I92" s="30">
        <f>LOOKUP($B97,'CBS cijfers'!$B$8:$B$56,'CBS cijfers'!$C$8:$C$56)</f>
        <v>24.59</v>
      </c>
      <c r="J92" s="33">
        <f t="shared" si="21"/>
        <v>71.25</v>
      </c>
      <c r="K92" s="35">
        <f t="shared" si="15"/>
        <v>7.9999999999998295E-2</v>
      </c>
      <c r="L92" s="37"/>
      <c r="M92" s="30">
        <f>LOOKUP($B92+10,'CBS cijfers'!$B$8:$B$56,'CBS cijfers'!$C$8:$C$56)</f>
        <v>24.59</v>
      </c>
      <c r="N92" s="35">
        <f t="shared" si="16"/>
        <v>71</v>
      </c>
      <c r="O92" s="35">
        <f t="shared" si="17"/>
        <v>0.32999999999999829</v>
      </c>
      <c r="P92" s="31">
        <f t="shared" si="19"/>
        <v>71</v>
      </c>
      <c r="Q92" s="31"/>
      <c r="R92" s="34">
        <f t="shared" si="20"/>
        <v>47119</v>
      </c>
      <c r="S92" s="32">
        <f t="shared" si="18"/>
        <v>47484</v>
      </c>
    </row>
    <row r="93" spans="2:19">
      <c r="B93" s="31">
        <f t="shared" si="23"/>
        <v>2101</v>
      </c>
      <c r="C93" s="29"/>
      <c r="D93" s="31">
        <f t="shared" si="22"/>
        <v>71.25</v>
      </c>
      <c r="F93" s="31">
        <f t="shared" si="13"/>
        <v>71.25</v>
      </c>
      <c r="G93" s="34">
        <f t="shared" si="24"/>
        <v>47392</v>
      </c>
      <c r="H93" s="32">
        <f t="shared" si="14"/>
        <v>47757</v>
      </c>
      <c r="I93" s="30">
        <f>LOOKUP($B98,'CBS cijfers'!$B$8:$B$56,'CBS cijfers'!$C$8:$C$56)</f>
        <v>24.59</v>
      </c>
      <c r="J93" s="33">
        <f t="shared" si="21"/>
        <v>71.25</v>
      </c>
      <c r="K93" s="35">
        <f t="shared" si="15"/>
        <v>7.9999999999998295E-2</v>
      </c>
      <c r="L93" s="37"/>
      <c r="M93" s="30">
        <f>LOOKUP($B93+10,'CBS cijfers'!$B$8:$B$56,'CBS cijfers'!$C$8:$C$56)</f>
        <v>24.59</v>
      </c>
      <c r="N93" s="35">
        <f t="shared" si="16"/>
        <v>71</v>
      </c>
      <c r="O93" s="35">
        <f t="shared" si="17"/>
        <v>0.32999999999999829</v>
      </c>
      <c r="P93" s="31">
        <f t="shared" si="19"/>
        <v>71</v>
      </c>
      <c r="Q93" s="31"/>
      <c r="R93" s="34">
        <f t="shared" si="20"/>
        <v>47484</v>
      </c>
      <c r="S93" s="32">
        <f t="shared" si="18"/>
        <v>47849</v>
      </c>
    </row>
    <row r="94" spans="2:19">
      <c r="B94" s="31">
        <f t="shared" si="23"/>
        <v>2102</v>
      </c>
      <c r="C94" s="29"/>
      <c r="D94" s="31">
        <f t="shared" si="22"/>
        <v>71.25</v>
      </c>
      <c r="F94" s="31">
        <f t="shared" si="13"/>
        <v>71.25</v>
      </c>
      <c r="G94" s="34">
        <f t="shared" si="24"/>
        <v>47757</v>
      </c>
      <c r="H94" s="32">
        <f t="shared" si="14"/>
        <v>48122</v>
      </c>
      <c r="I94" s="30">
        <f>LOOKUP($B99,'CBS cijfers'!$B$8:$B$56,'CBS cijfers'!$C$8:$C$56)</f>
        <v>24.59</v>
      </c>
      <c r="J94" s="33">
        <f t="shared" si="21"/>
        <v>71.25</v>
      </c>
      <c r="K94" s="35">
        <f t="shared" si="15"/>
        <v>7.9999999999998295E-2</v>
      </c>
      <c r="L94" s="37"/>
      <c r="M94" s="30">
        <f>LOOKUP($B94+10,'CBS cijfers'!$B$8:$B$56,'CBS cijfers'!$C$8:$C$56)</f>
        <v>24.59</v>
      </c>
      <c r="N94" s="35">
        <f t="shared" si="16"/>
        <v>71</v>
      </c>
      <c r="O94" s="35">
        <f t="shared" si="17"/>
        <v>0.32999999999999829</v>
      </c>
      <c r="P94" s="31">
        <f t="shared" si="19"/>
        <v>71</v>
      </c>
      <c r="Q94" s="31"/>
      <c r="R94" s="34">
        <f t="shared" si="20"/>
        <v>47849</v>
      </c>
      <c r="S94" s="32">
        <f t="shared" si="18"/>
        <v>48214</v>
      </c>
    </row>
    <row r="95" spans="2:19">
      <c r="B95" s="31">
        <f t="shared" si="23"/>
        <v>2103</v>
      </c>
      <c r="C95" s="29"/>
      <c r="D95" s="31">
        <f t="shared" si="22"/>
        <v>71.25</v>
      </c>
      <c r="F95" s="31">
        <f t="shared" si="13"/>
        <v>71.25</v>
      </c>
      <c r="G95" s="34">
        <f t="shared" si="24"/>
        <v>48122</v>
      </c>
      <c r="H95" s="32">
        <f t="shared" si="14"/>
        <v>48488</v>
      </c>
      <c r="I95" s="30">
        <f>LOOKUP($B100,'CBS cijfers'!$B$8:$B$56,'CBS cijfers'!$C$8:$C$56)</f>
        <v>24.59</v>
      </c>
      <c r="J95" s="33">
        <f t="shared" si="21"/>
        <v>71.25</v>
      </c>
      <c r="K95" s="35">
        <f t="shared" si="15"/>
        <v>7.9999999999998295E-2</v>
      </c>
      <c r="L95" s="37"/>
      <c r="M95" s="30">
        <f>LOOKUP($B95+10,'CBS cijfers'!$B$8:$B$56,'CBS cijfers'!$C$8:$C$56)</f>
        <v>24.59</v>
      </c>
      <c r="N95" s="35">
        <f t="shared" si="16"/>
        <v>71</v>
      </c>
      <c r="O95" s="35">
        <f t="shared" si="17"/>
        <v>0.32999999999999829</v>
      </c>
      <c r="P95" s="31">
        <f t="shared" si="19"/>
        <v>71</v>
      </c>
      <c r="Q95" s="31"/>
      <c r="R95" s="34">
        <f t="shared" si="20"/>
        <v>48214</v>
      </c>
      <c r="S95" s="32">
        <f t="shared" si="18"/>
        <v>48580</v>
      </c>
    </row>
    <row r="96" spans="2:19">
      <c r="B96" s="31">
        <f t="shared" si="23"/>
        <v>2104</v>
      </c>
      <c r="C96" s="29"/>
      <c r="D96" s="31">
        <f t="shared" si="22"/>
        <v>71.25</v>
      </c>
      <c r="F96" s="31">
        <f t="shared" si="13"/>
        <v>71.25</v>
      </c>
      <c r="G96" s="34">
        <f t="shared" si="24"/>
        <v>48488</v>
      </c>
      <c r="H96" s="32">
        <f t="shared" si="14"/>
        <v>48853</v>
      </c>
      <c r="I96" s="30" t="e">
        <f>LOOKUP($B101,'CBS cijfers'!$B$8:$B$56,'CBS cijfers'!$C$8:$C$56)</f>
        <v>#N/A</v>
      </c>
      <c r="J96" s="33">
        <f t="shared" si="21"/>
        <v>71.25</v>
      </c>
      <c r="K96" s="35" t="e">
        <f t="shared" si="15"/>
        <v>#N/A</v>
      </c>
      <c r="L96" s="37"/>
      <c r="M96" s="30">
        <f>LOOKUP($B96+10,'CBS cijfers'!$B$8:$B$56,'CBS cijfers'!$C$8:$C$56)</f>
        <v>24.59</v>
      </c>
      <c r="N96" s="35">
        <f t="shared" si="16"/>
        <v>71</v>
      </c>
      <c r="O96" s="35">
        <f t="shared" si="17"/>
        <v>0.32999999999999829</v>
      </c>
      <c r="P96" s="31">
        <f t="shared" si="19"/>
        <v>71</v>
      </c>
      <c r="Q96" s="31"/>
      <c r="R96" s="34">
        <f t="shared" si="20"/>
        <v>48580</v>
      </c>
      <c r="S96" s="32">
        <f t="shared" si="18"/>
        <v>48945</v>
      </c>
    </row>
    <row r="97" spans="2:19">
      <c r="B97" s="31">
        <f t="shared" si="23"/>
        <v>2105</v>
      </c>
      <c r="C97" s="29"/>
      <c r="D97" s="31">
        <f t="shared" si="22"/>
        <v>71.25</v>
      </c>
      <c r="F97" s="31">
        <f t="shared" si="13"/>
        <v>71.25</v>
      </c>
      <c r="G97" s="34">
        <f t="shared" si="24"/>
        <v>48853</v>
      </c>
      <c r="H97" s="32">
        <f t="shared" si="14"/>
        <v>49218</v>
      </c>
      <c r="I97" s="30" t="e">
        <f>LOOKUP($B102,'CBS cijfers'!$B$8:$B$56,'CBS cijfers'!$C$8:$C$56)</f>
        <v>#N/A</v>
      </c>
      <c r="J97" s="33">
        <f t="shared" si="21"/>
        <v>0</v>
      </c>
      <c r="K97" s="35" t="e">
        <f t="shared" si="15"/>
        <v>#N/A</v>
      </c>
      <c r="L97" s="37"/>
      <c r="M97" s="30">
        <f>LOOKUP($B97+10,'CBS cijfers'!$B$8:$B$56,'CBS cijfers'!$C$8:$C$56)</f>
        <v>24.59</v>
      </c>
      <c r="N97" s="35">
        <f t="shared" si="16"/>
        <v>71</v>
      </c>
      <c r="O97" s="35">
        <f t="shared" si="17"/>
        <v>0.32999999999999829</v>
      </c>
      <c r="P97" s="31">
        <f t="shared" si="19"/>
        <v>71</v>
      </c>
      <c r="Q97" s="31"/>
      <c r="R97" s="34">
        <f t="shared" si="20"/>
        <v>48945</v>
      </c>
      <c r="S97" s="32">
        <f t="shared" si="18"/>
        <v>49310</v>
      </c>
    </row>
    <row r="98" spans="2:19">
      <c r="B98" s="31">
        <f t="shared" si="23"/>
        <v>2106</v>
      </c>
      <c r="C98" s="29"/>
      <c r="D98" s="31">
        <f t="shared" si="22"/>
        <v>71.25</v>
      </c>
      <c r="F98" s="31">
        <f t="shared" si="13"/>
        <v>71.25</v>
      </c>
      <c r="G98" s="34">
        <f t="shared" si="24"/>
        <v>49218</v>
      </c>
      <c r="H98" s="32">
        <f t="shared" si="14"/>
        <v>49583</v>
      </c>
      <c r="I98" s="30" t="e">
        <f>LOOKUP($B103,'CBS cijfers'!$B$8:$B$56,'CBS cijfers'!$C$8:$C$56)</f>
        <v>#N/A</v>
      </c>
      <c r="J98" s="33">
        <f t="shared" si="21"/>
        <v>0</v>
      </c>
      <c r="K98" s="35" t="e">
        <f t="shared" si="15"/>
        <v>#N/A</v>
      </c>
      <c r="L98" s="37"/>
      <c r="M98" s="30">
        <f>LOOKUP($B98+10,'CBS cijfers'!$B$8:$B$56,'CBS cijfers'!$C$8:$C$56)</f>
        <v>24.59</v>
      </c>
      <c r="N98" s="35">
        <f t="shared" si="16"/>
        <v>71</v>
      </c>
      <c r="O98" s="35">
        <f t="shared" si="17"/>
        <v>0.32999999999999829</v>
      </c>
      <c r="P98" s="31">
        <f t="shared" si="19"/>
        <v>71</v>
      </c>
      <c r="Q98" s="31"/>
      <c r="R98" s="34">
        <f t="shared" si="20"/>
        <v>49310</v>
      </c>
      <c r="S98" s="32">
        <f t="shared" si="18"/>
        <v>49675</v>
      </c>
    </row>
    <row r="99" spans="2:19">
      <c r="B99" s="31">
        <f t="shared" si="23"/>
        <v>2107</v>
      </c>
      <c r="C99" s="29"/>
      <c r="D99" s="31">
        <f t="shared" si="22"/>
        <v>71.25</v>
      </c>
      <c r="F99" s="31">
        <f t="shared" si="13"/>
        <v>71.25</v>
      </c>
      <c r="G99" s="34">
        <f t="shared" si="24"/>
        <v>49583</v>
      </c>
      <c r="H99" s="32">
        <f t="shared" si="14"/>
        <v>49949</v>
      </c>
      <c r="I99" s="30" t="e">
        <f>LOOKUP($B104,'CBS cijfers'!$B$8:$B$56,'CBS cijfers'!$C$8:$C$56)</f>
        <v>#N/A</v>
      </c>
      <c r="J99" s="33">
        <f t="shared" si="21"/>
        <v>0</v>
      </c>
      <c r="K99" s="35" t="e">
        <f t="shared" si="15"/>
        <v>#N/A</v>
      </c>
      <c r="L99" s="37"/>
      <c r="M99" s="30">
        <f>LOOKUP($B99+10,'CBS cijfers'!$B$8:$B$56,'CBS cijfers'!$C$8:$C$56)</f>
        <v>24.59</v>
      </c>
      <c r="N99" s="35">
        <f t="shared" si="16"/>
        <v>71</v>
      </c>
      <c r="O99" s="35">
        <f t="shared" si="17"/>
        <v>0.32999999999999829</v>
      </c>
      <c r="P99" s="31">
        <f t="shared" si="19"/>
        <v>71</v>
      </c>
      <c r="Q99" s="31"/>
      <c r="R99" s="34">
        <f t="shared" si="20"/>
        <v>49675</v>
      </c>
      <c r="S99" s="32">
        <f t="shared" si="18"/>
        <v>50041</v>
      </c>
    </row>
    <row r="100" spans="2:19">
      <c r="B100" s="31">
        <f t="shared" si="23"/>
        <v>2108</v>
      </c>
      <c r="C100" s="29"/>
      <c r="D100" s="31">
        <f t="shared" si="22"/>
        <v>71.25</v>
      </c>
      <c r="F100" s="31">
        <f t="shared" si="13"/>
        <v>71.25</v>
      </c>
      <c r="G100" s="34">
        <f t="shared" si="24"/>
        <v>49949</v>
      </c>
      <c r="H100" s="32">
        <f t="shared" si="14"/>
        <v>0</v>
      </c>
      <c r="I100" s="30" t="e">
        <f>LOOKUP($B105,'CBS cijfers'!$B$8:$B$56,'CBS cijfers'!$C$8:$C$56)</f>
        <v>#N/A</v>
      </c>
      <c r="J100" s="33">
        <f t="shared" si="21"/>
        <v>0</v>
      </c>
      <c r="K100" s="35" t="e">
        <f t="shared" si="15"/>
        <v>#N/A</v>
      </c>
      <c r="L100" s="37"/>
      <c r="M100" s="30">
        <f>LOOKUP($B100+10,'CBS cijfers'!$B$8:$B$56,'CBS cijfers'!$C$8:$C$56)</f>
        <v>24.59</v>
      </c>
      <c r="N100" s="35">
        <f t="shared" si="16"/>
        <v>71</v>
      </c>
      <c r="O100" s="35">
        <f t="shared" si="17"/>
        <v>0.32999999999999829</v>
      </c>
      <c r="P100" s="31">
        <f t="shared" si="19"/>
        <v>71</v>
      </c>
      <c r="Q100" s="31"/>
      <c r="R100" s="34">
        <f t="shared" si="20"/>
        <v>50041</v>
      </c>
      <c r="S100" s="32">
        <f t="shared" si="18"/>
        <v>0</v>
      </c>
    </row>
    <row r="101" spans="2:19">
      <c r="B101" s="31"/>
      <c r="C101" s="29"/>
      <c r="D101" s="31"/>
      <c r="P101" s="31"/>
      <c r="Q101" s="31"/>
    </row>
    <row r="102" spans="2:19">
      <c r="B102" s="31"/>
      <c r="C102" s="29"/>
      <c r="D102" s="31"/>
      <c r="P102" s="31"/>
      <c r="Q102" s="31"/>
    </row>
    <row r="103" spans="2:19">
      <c r="B103" s="31"/>
      <c r="C103" s="29"/>
      <c r="D103" s="31"/>
      <c r="P103" s="31"/>
      <c r="Q103" s="31"/>
    </row>
    <row r="104" spans="2:19">
      <c r="B104" s="31"/>
      <c r="C104" s="29"/>
      <c r="D104" s="31"/>
      <c r="P104" s="31"/>
      <c r="Q104" s="31"/>
    </row>
    <row r="105" spans="2:19">
      <c r="B105" s="31"/>
      <c r="C105" s="29"/>
      <c r="D105" s="31"/>
      <c r="P105" s="31"/>
      <c r="Q105" s="31"/>
    </row>
    <row r="106" spans="2:19">
      <c r="B106" s="31"/>
      <c r="C106" s="29"/>
      <c r="D106" s="31"/>
      <c r="P106" s="31"/>
      <c r="Q106" s="31"/>
    </row>
    <row r="107" spans="2:19">
      <c r="B107" s="31"/>
      <c r="C107" s="29"/>
      <c r="D107" s="31"/>
      <c r="P107" s="31"/>
      <c r="Q107" s="31"/>
    </row>
    <row r="108" spans="2:19">
      <c r="B108" s="31"/>
      <c r="C108" s="29"/>
      <c r="D108" s="31"/>
      <c r="P108" s="31"/>
      <c r="Q108" s="31"/>
    </row>
    <row r="109" spans="2:19">
      <c r="B109" s="31"/>
      <c r="C109" s="29"/>
      <c r="D109" s="31"/>
      <c r="P109" s="31"/>
      <c r="Q109" s="31"/>
    </row>
    <row r="110" spans="2:19">
      <c r="B110" s="31"/>
      <c r="C110" s="29"/>
      <c r="D110" s="31"/>
      <c r="P110" s="31"/>
      <c r="Q110" s="31"/>
    </row>
    <row r="111" spans="2:19">
      <c r="B111" s="31"/>
      <c r="C111" s="29"/>
      <c r="D111" s="31"/>
      <c r="P111" s="31"/>
      <c r="Q111" s="31"/>
    </row>
    <row r="112" spans="2:19">
      <c r="B112" s="31"/>
      <c r="C112" s="29"/>
      <c r="D112" s="31"/>
    </row>
    <row r="113" spans="2:4">
      <c r="B113" s="31"/>
      <c r="C113" s="29"/>
      <c r="D113" s="31"/>
    </row>
    <row r="114" spans="2:4">
      <c r="B114" s="31"/>
      <c r="C114" s="29"/>
      <c r="D114" s="31"/>
    </row>
    <row r="115" spans="2:4">
      <c r="B115" s="31"/>
      <c r="C115" s="29"/>
      <c r="D115" s="31"/>
    </row>
    <row r="116" spans="2:4">
      <c r="B116" s="31"/>
      <c r="C116" s="29"/>
      <c r="D116" s="31"/>
    </row>
    <row r="117" spans="2:4">
      <c r="B117" s="31"/>
      <c r="C117" s="29"/>
      <c r="D117" s="31"/>
    </row>
    <row r="118" spans="2:4">
      <c r="B118" s="31"/>
      <c r="C118" s="29"/>
      <c r="D118" s="31"/>
    </row>
    <row r="119" spans="2:4">
      <c r="B119" s="31"/>
      <c r="C119" s="29"/>
      <c r="D119" s="31"/>
    </row>
    <row r="120" spans="2:4">
      <c r="B120" s="31"/>
      <c r="C120" s="29"/>
      <c r="D120" s="31"/>
    </row>
    <row r="121" spans="2:4">
      <c r="B121" s="31"/>
      <c r="C121" s="29"/>
      <c r="D121" s="31"/>
    </row>
    <row r="122" spans="2:4">
      <c r="B122" s="31"/>
      <c r="C122" s="29"/>
      <c r="D122" s="31"/>
    </row>
    <row r="123" spans="2:4">
      <c r="B123" s="31"/>
      <c r="C123" s="29"/>
      <c r="D123" s="31"/>
    </row>
    <row r="124" spans="2:4">
      <c r="B124" s="31"/>
      <c r="C124" s="29"/>
      <c r="D124" s="31"/>
    </row>
    <row r="125" spans="2:4">
      <c r="B125" s="31"/>
      <c r="C125" s="29"/>
      <c r="D125" s="31"/>
    </row>
    <row r="126" spans="2:4">
      <c r="B126" s="31"/>
      <c r="C126" s="29"/>
      <c r="D126" s="31"/>
    </row>
    <row r="127" spans="2:4">
      <c r="B127" s="31"/>
      <c r="C127" s="29"/>
      <c r="D127" s="31"/>
    </row>
    <row r="128" spans="2:4">
      <c r="B128" s="31"/>
      <c r="C128" s="29"/>
      <c r="D128" s="31"/>
    </row>
    <row r="129" spans="2:4">
      <c r="B129" s="31"/>
      <c r="C129" s="29"/>
      <c r="D129" s="31"/>
    </row>
    <row r="130" spans="2:4">
      <c r="B130" s="31"/>
      <c r="C130" s="29"/>
      <c r="D130" s="31"/>
    </row>
    <row r="131" spans="2:4">
      <c r="B131" s="31"/>
      <c r="C131" s="29"/>
      <c r="D131" s="31"/>
    </row>
    <row r="132" spans="2:4">
      <c r="B132" s="31"/>
      <c r="C132" s="29"/>
      <c r="D132" s="31"/>
    </row>
    <row r="133" spans="2:4">
      <c r="B133" s="31"/>
      <c r="C133" s="29"/>
      <c r="D133" s="31"/>
    </row>
    <row r="134" spans="2:4">
      <c r="B134" s="31"/>
      <c r="C134" s="29"/>
      <c r="D134" s="31"/>
    </row>
    <row r="135" spans="2:4">
      <c r="B135" s="31"/>
      <c r="C135" s="29"/>
      <c r="D135" s="31"/>
    </row>
    <row r="136" spans="2:4">
      <c r="B136" s="31"/>
      <c r="C136" s="29"/>
      <c r="D136" s="31"/>
    </row>
    <row r="137" spans="2:4">
      <c r="B137" s="31"/>
      <c r="C137" s="29"/>
      <c r="D137" s="31"/>
    </row>
    <row r="138" spans="2:4">
      <c r="B138" s="31"/>
      <c r="C138" s="29"/>
      <c r="D138" s="31"/>
    </row>
    <row r="139" spans="2:4">
      <c r="B139" s="31"/>
      <c r="C139" s="29"/>
      <c r="D139" s="31"/>
    </row>
    <row r="140" spans="2:4">
      <c r="B140" s="31"/>
      <c r="C140" s="29"/>
      <c r="D140" s="31"/>
    </row>
    <row r="141" spans="2:4">
      <c r="B141" s="31"/>
      <c r="C141" s="29"/>
      <c r="D141" s="31"/>
    </row>
    <row r="142" spans="2:4">
      <c r="B142" s="31"/>
      <c r="C142" s="29"/>
      <c r="D142" s="31"/>
    </row>
    <row r="143" spans="2:4">
      <c r="B143" s="31"/>
      <c r="C143" s="29"/>
      <c r="D143" s="31"/>
    </row>
    <row r="144" spans="2:4">
      <c r="B144" s="31"/>
      <c r="C144" s="29"/>
      <c r="D144" s="31"/>
    </row>
    <row r="145" spans="2:4">
      <c r="B145" s="31"/>
      <c r="C145" s="29"/>
      <c r="D145" s="31"/>
    </row>
    <row r="146" spans="2:4">
      <c r="B146" s="31"/>
      <c r="C146" s="29"/>
      <c r="D146" s="31"/>
    </row>
    <row r="147" spans="2:4">
      <c r="B147" s="31"/>
      <c r="C147" s="29"/>
      <c r="D147" s="31"/>
    </row>
    <row r="148" spans="2:4">
      <c r="B148" s="31"/>
      <c r="C148" s="29"/>
      <c r="D148" s="31"/>
    </row>
    <row r="149" spans="2:4">
      <c r="B149" s="31"/>
      <c r="C149" s="29"/>
      <c r="D149" s="31"/>
    </row>
    <row r="150" spans="2:4">
      <c r="B150" s="31"/>
      <c r="C150" s="29"/>
      <c r="D150" s="31"/>
    </row>
    <row r="151" spans="2:4">
      <c r="B151" s="31"/>
      <c r="C151" s="29"/>
      <c r="D151" s="31"/>
    </row>
    <row r="152" spans="2:4">
      <c r="B152" s="31"/>
      <c r="C152" s="29"/>
      <c r="D152" s="31"/>
    </row>
    <row r="153" spans="2:4">
      <c r="B153" s="31"/>
      <c r="C153" s="29"/>
      <c r="D153" s="31"/>
    </row>
    <row r="154" spans="2:4">
      <c r="B154" s="31"/>
      <c r="C154" s="29"/>
      <c r="D154" s="31"/>
    </row>
    <row r="155" spans="2:4">
      <c r="B155" s="31"/>
      <c r="C155" s="29"/>
      <c r="D155" s="31"/>
    </row>
    <row r="156" spans="2:4">
      <c r="B156" s="31"/>
      <c r="C156" s="29"/>
      <c r="D156" s="31"/>
    </row>
    <row r="157" spans="2:4">
      <c r="B157" s="31"/>
      <c r="C157" s="29"/>
      <c r="D157" s="31"/>
    </row>
    <row r="158" spans="2:4">
      <c r="B158" s="31"/>
      <c r="C158" s="29"/>
      <c r="D158" s="31"/>
    </row>
    <row r="159" spans="2:4">
      <c r="B159" s="31"/>
      <c r="C159" s="29"/>
      <c r="D159" s="31"/>
    </row>
    <row r="160" spans="2:4">
      <c r="B160" s="31"/>
      <c r="C160" s="29"/>
      <c r="D160" s="31"/>
    </row>
    <row r="161" spans="2:4">
      <c r="B161" s="31"/>
      <c r="C161" s="29"/>
      <c r="D161" s="31"/>
    </row>
    <row r="162" spans="2:4">
      <c r="B162" s="31"/>
      <c r="C162" s="29"/>
      <c r="D162" s="31"/>
    </row>
    <row r="163" spans="2:4">
      <c r="B163" s="31"/>
      <c r="C163" s="29"/>
      <c r="D163" s="31"/>
    </row>
    <row r="164" spans="2:4">
      <c r="B164" s="31"/>
      <c r="C164" s="29"/>
      <c r="D164" s="31"/>
    </row>
    <row r="165" spans="2:4">
      <c r="B165" s="31"/>
      <c r="C165" s="29"/>
      <c r="D165" s="31"/>
    </row>
    <row r="166" spans="2:4">
      <c r="B166" s="31"/>
      <c r="C166" s="29"/>
      <c r="D166" s="31"/>
    </row>
    <row r="167" spans="2:4">
      <c r="B167" s="31"/>
      <c r="C167" s="29"/>
      <c r="D167" s="31"/>
    </row>
    <row r="168" spans="2:4">
      <c r="B168" s="31"/>
      <c r="C168" s="29"/>
      <c r="D168" s="31"/>
    </row>
    <row r="169" spans="2:4">
      <c r="B169" s="31"/>
      <c r="C169" s="29"/>
      <c r="D169" s="31"/>
    </row>
    <row r="170" spans="2:4">
      <c r="B170" s="31"/>
      <c r="C170" s="29"/>
      <c r="D170" s="31"/>
    </row>
    <row r="171" spans="2:4">
      <c r="B171" s="31"/>
      <c r="C171" s="29"/>
      <c r="D171" s="31"/>
    </row>
    <row r="172" spans="2:4">
      <c r="B172" s="31"/>
      <c r="C172" s="29"/>
      <c r="D172" s="31"/>
    </row>
    <row r="173" spans="2:4">
      <c r="B173" s="31"/>
      <c r="C173" s="29"/>
      <c r="D173" s="31"/>
    </row>
    <row r="174" spans="2:4">
      <c r="B174" s="31"/>
      <c r="C174" s="29"/>
      <c r="D174" s="31"/>
    </row>
    <row r="175" spans="2:4">
      <c r="B175" s="31"/>
      <c r="C175" s="29"/>
      <c r="D175" s="31"/>
    </row>
    <row r="176" spans="2:4">
      <c r="B176" s="31"/>
      <c r="C176" s="29"/>
      <c r="D176" s="31"/>
    </row>
    <row r="177" spans="2:4">
      <c r="B177" s="31"/>
      <c r="C177" s="29"/>
      <c r="D177" s="31"/>
    </row>
    <row r="178" spans="2:4">
      <c r="B178" s="31"/>
      <c r="C178" s="29"/>
      <c r="D178" s="31"/>
    </row>
    <row r="179" spans="2:4">
      <c r="B179" s="31"/>
      <c r="C179" s="29"/>
      <c r="D179" s="31"/>
    </row>
    <row r="180" spans="2:4">
      <c r="B180" s="31"/>
      <c r="C180" s="29"/>
      <c r="D180" s="31"/>
    </row>
    <row r="181" spans="2:4">
      <c r="B181" s="31"/>
      <c r="C181" s="29"/>
      <c r="D181" s="31"/>
    </row>
    <row r="182" spans="2:4">
      <c r="B182" s="31"/>
      <c r="C182" s="29"/>
      <c r="D182" s="31"/>
    </row>
    <row r="183" spans="2:4">
      <c r="B183" s="31"/>
      <c r="C183" s="29"/>
      <c r="D183" s="31"/>
    </row>
    <row r="184" spans="2:4">
      <c r="B184" s="31"/>
      <c r="C184" s="29"/>
      <c r="D184" s="31"/>
    </row>
    <row r="185" spans="2:4">
      <c r="B185" s="31"/>
      <c r="C185" s="29"/>
      <c r="D185" s="31"/>
    </row>
    <row r="186" spans="2:4">
      <c r="B186" s="31"/>
      <c r="C186" s="29"/>
      <c r="D186" s="31"/>
    </row>
    <row r="187" spans="2:4">
      <c r="B187" s="31"/>
      <c r="C187" s="29"/>
      <c r="D187" s="31"/>
    </row>
    <row r="188" spans="2:4">
      <c r="B188" s="31"/>
      <c r="C188" s="29"/>
      <c r="D188" s="31"/>
    </row>
    <row r="189" spans="2:4">
      <c r="B189" s="31"/>
      <c r="C189" s="29"/>
      <c r="D189" s="31"/>
    </row>
    <row r="190" spans="2:4">
      <c r="B190" s="31"/>
      <c r="C190" s="29"/>
      <c r="D190" s="31"/>
    </row>
    <row r="191" spans="2:4">
      <c r="B191" s="31"/>
      <c r="C191" s="29"/>
      <c r="D191" s="31"/>
    </row>
    <row r="192" spans="2:4">
      <c r="B192" s="31"/>
      <c r="C192" s="29"/>
      <c r="D192" s="31"/>
    </row>
    <row r="193" spans="2:4">
      <c r="B193" s="31"/>
      <c r="C193" s="29"/>
      <c r="D193" s="31"/>
    </row>
    <row r="194" spans="2:4">
      <c r="B194" s="31"/>
      <c r="C194" s="29"/>
      <c r="D194" s="31"/>
    </row>
    <row r="195" spans="2:4">
      <c r="B195" s="31"/>
      <c r="C195" s="29"/>
      <c r="D195" s="31"/>
    </row>
    <row r="196" spans="2:4">
      <c r="B196" s="31"/>
      <c r="C196" s="29"/>
      <c r="D196" s="31"/>
    </row>
    <row r="197" spans="2:4">
      <c r="B197" s="31"/>
      <c r="C197" s="29"/>
      <c r="D197" s="31"/>
    </row>
    <row r="198" spans="2:4">
      <c r="B198" s="31"/>
      <c r="C198" s="29"/>
      <c r="D198" s="31"/>
    </row>
    <row r="199" spans="2:4">
      <c r="B199" s="31"/>
      <c r="C199" s="29"/>
      <c r="D199" s="31"/>
    </row>
    <row r="200" spans="2:4">
      <c r="B200" s="31"/>
      <c r="C200" s="29"/>
      <c r="D200" s="31"/>
    </row>
    <row r="201" spans="2:4">
      <c r="B201" s="31"/>
      <c r="C201" s="29"/>
      <c r="D201" s="31"/>
    </row>
    <row r="202" spans="2:4">
      <c r="B202" s="31"/>
      <c r="C202" s="29"/>
      <c r="D202" s="31"/>
    </row>
    <row r="203" spans="2:4">
      <c r="B203" s="31"/>
      <c r="C203" s="29"/>
      <c r="D203" s="31"/>
    </row>
    <row r="204" spans="2:4">
      <c r="B204" s="31"/>
      <c r="C204" s="29"/>
      <c r="D204" s="31"/>
    </row>
    <row r="205" spans="2:4">
      <c r="B205" s="31"/>
      <c r="C205" s="29"/>
      <c r="D205" s="31"/>
    </row>
    <row r="206" spans="2:4">
      <c r="B206" s="31"/>
      <c r="C206" s="29"/>
      <c r="D206" s="31"/>
    </row>
    <row r="207" spans="2:4">
      <c r="B207" s="31"/>
      <c r="C207" s="29"/>
      <c r="D207" s="31"/>
    </row>
    <row r="208" spans="2:4">
      <c r="B208" s="31"/>
      <c r="C208" s="29"/>
      <c r="D208" s="31"/>
    </row>
    <row r="209" spans="2:4">
      <c r="B209" s="31"/>
      <c r="C209" s="29"/>
      <c r="D209" s="31"/>
    </row>
    <row r="210" spans="2:4">
      <c r="B210" s="31"/>
      <c r="C210" s="29"/>
      <c r="D210" s="31"/>
    </row>
    <row r="211" spans="2:4">
      <c r="B211" s="31"/>
      <c r="C211" s="29"/>
      <c r="D211" s="31"/>
    </row>
    <row r="212" spans="2:4">
      <c r="B212" s="31"/>
      <c r="C212" s="29"/>
      <c r="D212" s="31"/>
    </row>
    <row r="213" spans="2:4">
      <c r="B213" s="31"/>
      <c r="C213" s="29"/>
      <c r="D213" s="31"/>
    </row>
    <row r="214" spans="2:4">
      <c r="B214" s="31"/>
      <c r="C214" s="29"/>
      <c r="D214" s="31"/>
    </row>
    <row r="215" spans="2:4">
      <c r="B215" s="31"/>
      <c r="C215" s="29"/>
      <c r="D215" s="31"/>
    </row>
    <row r="216" spans="2:4">
      <c r="B216" s="31"/>
      <c r="C216" s="29"/>
      <c r="D216" s="31"/>
    </row>
    <row r="217" spans="2:4">
      <c r="B217" s="31"/>
      <c r="C217" s="29"/>
      <c r="D217" s="31"/>
    </row>
    <row r="218" spans="2:4">
      <c r="B218" s="31"/>
      <c r="C218" s="29"/>
      <c r="D218" s="31"/>
    </row>
    <row r="219" spans="2:4">
      <c r="B219" s="31"/>
      <c r="C219" s="29"/>
      <c r="D219" s="31"/>
    </row>
    <row r="220" spans="2:4">
      <c r="B220" s="31"/>
      <c r="C220" s="29"/>
      <c r="D220" s="31"/>
    </row>
    <row r="221" spans="2:4">
      <c r="B221" s="31"/>
      <c r="C221" s="29"/>
      <c r="D221" s="31"/>
    </row>
    <row r="222" spans="2:4">
      <c r="B222" s="31"/>
      <c r="C222" s="29"/>
      <c r="D222" s="31"/>
    </row>
    <row r="223" spans="2:4">
      <c r="B223" s="31"/>
      <c r="C223" s="29"/>
      <c r="D223" s="31"/>
    </row>
    <row r="224" spans="2:4">
      <c r="B224" s="31"/>
      <c r="C224" s="29"/>
      <c r="D224" s="31"/>
    </row>
    <row r="225" spans="2:4">
      <c r="B225" s="31"/>
      <c r="C225" s="29"/>
      <c r="D225" s="31"/>
    </row>
    <row r="226" spans="2:4">
      <c r="B226" s="31"/>
      <c r="C226" s="29"/>
      <c r="D226" s="31"/>
    </row>
    <row r="227" spans="2:4">
      <c r="B227" s="31"/>
      <c r="C227" s="29"/>
      <c r="D227" s="31"/>
    </row>
    <row r="228" spans="2:4">
      <c r="B228" s="31"/>
      <c r="C228" s="29"/>
      <c r="D228" s="31"/>
    </row>
    <row r="229" spans="2:4">
      <c r="B229" s="31"/>
      <c r="C229" s="29"/>
      <c r="D229" s="31"/>
    </row>
    <row r="230" spans="2:4">
      <c r="B230" s="31"/>
      <c r="C230" s="29"/>
      <c r="D230" s="31"/>
    </row>
    <row r="231" spans="2:4">
      <c r="B231" s="31"/>
      <c r="C231" s="29"/>
      <c r="D231" s="31"/>
    </row>
    <row r="232" spans="2:4">
      <c r="B232" s="31"/>
      <c r="C232" s="29"/>
      <c r="D232" s="31"/>
    </row>
    <row r="233" spans="2:4">
      <c r="B233" s="31"/>
      <c r="C233" s="29"/>
      <c r="D233" s="31"/>
    </row>
    <row r="234" spans="2:4">
      <c r="B234" s="31"/>
      <c r="C234" s="29"/>
      <c r="D234" s="31"/>
    </row>
    <row r="235" spans="2:4">
      <c r="B235" s="31"/>
      <c r="C235" s="29"/>
      <c r="D235" s="31"/>
    </row>
    <row r="236" spans="2:4">
      <c r="B236" s="31"/>
      <c r="C236" s="29"/>
      <c r="D236" s="31"/>
    </row>
    <row r="237" spans="2:4">
      <c r="B237" s="31"/>
      <c r="C237" s="29"/>
      <c r="D237" s="31"/>
    </row>
    <row r="238" spans="2:4">
      <c r="B238" s="31"/>
      <c r="C238" s="29"/>
      <c r="D238" s="31"/>
    </row>
    <row r="239" spans="2:4">
      <c r="B239" s="31"/>
      <c r="C239" s="29"/>
      <c r="D239" s="31"/>
    </row>
    <row r="240" spans="2:4">
      <c r="B240" s="31"/>
      <c r="C240" s="29"/>
      <c r="D240" s="31"/>
    </row>
    <row r="241" spans="2:4">
      <c r="B241" s="31"/>
      <c r="C241" s="29"/>
      <c r="D241" s="31"/>
    </row>
    <row r="242" spans="2:4">
      <c r="B242" s="31"/>
      <c r="C242" s="29"/>
      <c r="D242" s="31"/>
    </row>
    <row r="243" spans="2:4">
      <c r="B243" s="31"/>
      <c r="C243" s="29"/>
      <c r="D243" s="31"/>
    </row>
    <row r="244" spans="2:4">
      <c r="B244" s="31"/>
      <c r="C244" s="29"/>
      <c r="D244" s="31"/>
    </row>
    <row r="245" spans="2:4">
      <c r="B245" s="31"/>
      <c r="C245" s="29"/>
      <c r="D245" s="31"/>
    </row>
    <row r="246" spans="2:4">
      <c r="B246" s="31"/>
      <c r="C246" s="29"/>
      <c r="D246" s="31"/>
    </row>
    <row r="247" spans="2:4">
      <c r="B247" s="31"/>
      <c r="C247" s="29"/>
      <c r="D247" s="31"/>
    </row>
    <row r="248" spans="2:4">
      <c r="B248" s="31"/>
      <c r="C248" s="29"/>
      <c r="D248" s="31"/>
    </row>
  </sheetData>
  <mergeCells count="8">
    <mergeCell ref="D2:F2"/>
    <mergeCell ref="R2:S2"/>
    <mergeCell ref="V2:W2"/>
    <mergeCell ref="AB2:AC2"/>
    <mergeCell ref="V1:Y1"/>
    <mergeCell ref="AB1:AE1"/>
    <mergeCell ref="P2:Q2"/>
    <mergeCell ref="G2:H2"/>
  </mergeCells>
  <phoneticPr fontId="2"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89"/>
  <sheetViews>
    <sheetView showGridLines="0" topLeftCell="A8" workbookViewId="0">
      <selection activeCell="C21" sqref="C21"/>
    </sheetView>
  </sheetViews>
  <sheetFormatPr defaultRowHeight="15"/>
  <cols>
    <col min="1" max="1" width="25.140625" customWidth="1"/>
    <col min="2" max="2" width="14.85546875" style="2" customWidth="1"/>
    <col min="3" max="3" width="17" style="2" customWidth="1"/>
    <col min="4" max="4" width="16.28515625" style="2" customWidth="1"/>
    <col min="5" max="5" width="16.5703125" style="2" customWidth="1"/>
  </cols>
  <sheetData>
    <row r="1" spans="1:11" ht="18.75">
      <c r="A1" s="97" t="s">
        <v>126</v>
      </c>
      <c r="B1" s="7"/>
      <c r="C1" s="8"/>
      <c r="D1" s="8"/>
      <c r="E1" s="8"/>
    </row>
    <row r="2" spans="1:11" ht="24.75" customHeight="1">
      <c r="A2" s="98" t="s">
        <v>127</v>
      </c>
      <c r="B2" s="7"/>
      <c r="C2" s="8"/>
      <c r="D2" s="8"/>
      <c r="E2" s="8"/>
      <c r="J2" s="69"/>
      <c r="K2" s="69"/>
    </row>
    <row r="3" spans="1:11" ht="27" customHeight="1">
      <c r="A3" s="7" t="s">
        <v>54</v>
      </c>
      <c r="B3" s="99" t="s">
        <v>131</v>
      </c>
      <c r="C3" s="19"/>
      <c r="D3" s="8"/>
      <c r="E3" s="8"/>
      <c r="J3" s="64"/>
    </row>
    <row r="4" spans="1:11" ht="15.75">
      <c r="A4" s="7" t="s">
        <v>130</v>
      </c>
      <c r="B4" s="64" t="s">
        <v>118</v>
      </c>
      <c r="C4" s="8"/>
      <c r="D4" s="8"/>
      <c r="E4" s="8"/>
      <c r="F4" s="4"/>
      <c r="G4" s="4"/>
    </row>
    <row r="5" spans="1:11" ht="38.25">
      <c r="A5" s="9" t="s">
        <v>5</v>
      </c>
      <c r="B5" s="10" t="s">
        <v>7</v>
      </c>
      <c r="C5" s="20" t="s">
        <v>52</v>
      </c>
      <c r="D5" s="20" t="s">
        <v>52</v>
      </c>
      <c r="E5" s="20" t="s">
        <v>52</v>
      </c>
      <c r="F5" s="1"/>
      <c r="G5" s="1"/>
    </row>
    <row r="6" spans="1:11">
      <c r="A6" s="9" t="s">
        <v>5</v>
      </c>
      <c r="B6" s="9" t="s">
        <v>7</v>
      </c>
      <c r="C6" s="11" t="s">
        <v>50</v>
      </c>
      <c r="D6" s="11" t="s">
        <v>9</v>
      </c>
      <c r="E6" s="11" t="s">
        <v>10</v>
      </c>
      <c r="F6" s="1"/>
      <c r="G6" s="1"/>
    </row>
    <row r="7" spans="1:11">
      <c r="A7" s="9" t="s">
        <v>53</v>
      </c>
      <c r="B7" s="9" t="s">
        <v>6</v>
      </c>
      <c r="C7" s="11" t="s">
        <v>8</v>
      </c>
      <c r="D7" s="11" t="s">
        <v>8</v>
      </c>
      <c r="E7" s="11" t="s">
        <v>8</v>
      </c>
      <c r="F7" s="1"/>
      <c r="G7" s="1"/>
    </row>
    <row r="8" spans="1:11">
      <c r="A8" s="1"/>
      <c r="B8" s="65">
        <v>2012</v>
      </c>
      <c r="C8" s="58">
        <v>19.52</v>
      </c>
      <c r="D8" s="59">
        <v>17.95</v>
      </c>
      <c r="E8" s="60">
        <v>20.88</v>
      </c>
    </row>
    <row r="9" spans="1:11">
      <c r="A9" s="1"/>
      <c r="B9" s="65">
        <v>2013</v>
      </c>
      <c r="C9" s="61">
        <v>19.61</v>
      </c>
      <c r="D9" s="62">
        <v>18.09</v>
      </c>
      <c r="E9" s="63">
        <v>20.96</v>
      </c>
    </row>
    <row r="10" spans="1:11">
      <c r="A10" s="1"/>
      <c r="B10" s="90">
        <v>2014</v>
      </c>
      <c r="C10" s="91">
        <v>19.829999999999998</v>
      </c>
      <c r="D10" s="92">
        <v>18.38</v>
      </c>
      <c r="E10" s="93">
        <v>21.1</v>
      </c>
    </row>
    <row r="11" spans="1:11">
      <c r="A11" s="1"/>
      <c r="B11" s="90">
        <v>2015</v>
      </c>
      <c r="C11" s="91">
        <v>19.95</v>
      </c>
      <c r="D11" s="92">
        <v>18.53</v>
      </c>
      <c r="E11" s="93">
        <v>21.21</v>
      </c>
    </row>
    <row r="12" spans="1:11">
      <c r="A12" s="1"/>
      <c r="B12" s="21">
        <v>2016</v>
      </c>
      <c r="C12" s="22">
        <v>19.79</v>
      </c>
      <c r="D12" s="23">
        <v>18.43</v>
      </c>
      <c r="E12" s="24">
        <v>21.01</v>
      </c>
    </row>
    <row r="13" spans="1:11">
      <c r="A13" s="1"/>
      <c r="B13" s="21">
        <v>2017</v>
      </c>
      <c r="C13" s="22">
        <v>19.88</v>
      </c>
      <c r="D13" s="23">
        <v>18.53</v>
      </c>
      <c r="E13" s="24">
        <v>21.1</v>
      </c>
    </row>
    <row r="14" spans="1:11">
      <c r="A14" s="1"/>
      <c r="B14" s="21">
        <v>2018</v>
      </c>
      <c r="C14" s="22">
        <v>19.989999999999998</v>
      </c>
      <c r="D14" s="23">
        <v>18.7</v>
      </c>
      <c r="E14" s="24">
        <v>21.16</v>
      </c>
    </row>
    <row r="15" spans="1:11">
      <c r="A15" s="1"/>
      <c r="B15" s="21">
        <v>2019</v>
      </c>
      <c r="C15" s="22">
        <v>20.09</v>
      </c>
      <c r="D15" s="23">
        <v>18.84</v>
      </c>
      <c r="E15" s="24">
        <v>21.23</v>
      </c>
    </row>
    <row r="16" spans="1:11">
      <c r="A16" s="1"/>
      <c r="B16" s="21">
        <v>2020</v>
      </c>
      <c r="C16" s="22">
        <v>20.190000000000001</v>
      </c>
      <c r="D16" s="23">
        <v>18.96</v>
      </c>
      <c r="E16" s="24">
        <v>21.32</v>
      </c>
    </row>
    <row r="17" spans="1:14">
      <c r="A17" s="1"/>
      <c r="B17" s="21">
        <v>2021</v>
      </c>
      <c r="C17" s="22">
        <v>20.28</v>
      </c>
      <c r="D17" s="23">
        <v>19.059999999999999</v>
      </c>
      <c r="E17" s="24">
        <v>21.42</v>
      </c>
    </row>
    <row r="18" spans="1:14">
      <c r="A18" s="1"/>
      <c r="B18" s="21">
        <v>2022</v>
      </c>
      <c r="C18" s="22">
        <v>20.38</v>
      </c>
      <c r="D18" s="23">
        <v>19.170000000000002</v>
      </c>
      <c r="E18" s="24">
        <v>21.52</v>
      </c>
    </row>
    <row r="19" spans="1:14">
      <c r="A19" s="1"/>
      <c r="B19" s="21">
        <v>2023</v>
      </c>
      <c r="C19" s="22">
        <v>20.48</v>
      </c>
      <c r="D19" s="23">
        <v>19.29</v>
      </c>
      <c r="E19" s="24">
        <v>21.61</v>
      </c>
      <c r="N19" s="95"/>
    </row>
    <row r="20" spans="1:14">
      <c r="A20" s="1"/>
      <c r="B20" s="21">
        <v>2024</v>
      </c>
      <c r="C20" s="22">
        <v>20.59</v>
      </c>
      <c r="D20" s="23">
        <v>19.399999999999999</v>
      </c>
      <c r="E20" s="24">
        <v>21.72</v>
      </c>
    </row>
    <row r="21" spans="1:14">
      <c r="A21" s="1"/>
      <c r="B21" s="21">
        <v>2025</v>
      </c>
      <c r="C21" s="22">
        <v>20.7</v>
      </c>
      <c r="D21" s="23">
        <v>19.510000000000002</v>
      </c>
      <c r="E21" s="24">
        <v>21.83</v>
      </c>
    </row>
    <row r="22" spans="1:14">
      <c r="A22" s="1"/>
      <c r="B22" s="21">
        <v>2026</v>
      </c>
      <c r="C22" s="22">
        <v>20.81</v>
      </c>
      <c r="D22" s="23">
        <v>19.63</v>
      </c>
      <c r="E22" s="24">
        <v>21.94</v>
      </c>
    </row>
    <row r="23" spans="1:14">
      <c r="A23" s="1"/>
      <c r="B23" s="21">
        <v>2027</v>
      </c>
      <c r="C23" s="22">
        <v>20.92</v>
      </c>
      <c r="D23" s="23">
        <v>19.75</v>
      </c>
      <c r="E23" s="24">
        <v>22.05</v>
      </c>
    </row>
    <row r="24" spans="1:14">
      <c r="A24" s="1"/>
      <c r="B24" s="21">
        <v>2028</v>
      </c>
      <c r="C24" s="22">
        <v>21.04</v>
      </c>
      <c r="D24" s="23">
        <v>19.87</v>
      </c>
      <c r="E24" s="24">
        <v>22.17</v>
      </c>
    </row>
    <row r="25" spans="1:14">
      <c r="A25" s="1"/>
      <c r="B25" s="21">
        <v>2029</v>
      </c>
      <c r="C25" s="22">
        <v>21.15</v>
      </c>
      <c r="D25" s="23">
        <v>19.98</v>
      </c>
      <c r="E25" s="24">
        <v>22.29</v>
      </c>
    </row>
    <row r="26" spans="1:14">
      <c r="A26" s="1"/>
      <c r="B26" s="21">
        <v>2030</v>
      </c>
      <c r="C26" s="22">
        <v>21.26</v>
      </c>
      <c r="D26" s="23">
        <v>20.09</v>
      </c>
      <c r="E26" s="24">
        <v>22.42</v>
      </c>
    </row>
    <row r="27" spans="1:14">
      <c r="A27" s="1"/>
      <c r="B27" s="21">
        <v>2031</v>
      </c>
      <c r="C27" s="22">
        <v>21.38</v>
      </c>
      <c r="D27" s="23">
        <v>20.2</v>
      </c>
      <c r="E27" s="24">
        <v>22.54</v>
      </c>
    </row>
    <row r="28" spans="1:14">
      <c r="A28" s="1"/>
      <c r="B28" s="21">
        <v>2032</v>
      </c>
      <c r="C28" s="22">
        <v>21.5</v>
      </c>
      <c r="D28" s="23">
        <v>20.309999999999999</v>
      </c>
      <c r="E28" s="24">
        <v>22.67</v>
      </c>
    </row>
    <row r="29" spans="1:14">
      <c r="A29" s="1"/>
      <c r="B29" s="21">
        <v>2033</v>
      </c>
      <c r="C29" s="22">
        <v>21.62</v>
      </c>
      <c r="D29" s="23">
        <v>20.420000000000002</v>
      </c>
      <c r="E29" s="24">
        <v>22.8</v>
      </c>
    </row>
    <row r="30" spans="1:14">
      <c r="A30" s="1"/>
      <c r="B30" s="21">
        <v>2034</v>
      </c>
      <c r="C30" s="22">
        <v>21.74</v>
      </c>
      <c r="D30" s="23">
        <v>20.53</v>
      </c>
      <c r="E30" s="24">
        <v>22.93</v>
      </c>
    </row>
    <row r="31" spans="1:14">
      <c r="A31" s="1"/>
      <c r="B31" s="21">
        <v>2035</v>
      </c>
      <c r="C31" s="22">
        <v>21.85</v>
      </c>
      <c r="D31" s="23">
        <v>20.64</v>
      </c>
      <c r="E31" s="24">
        <v>23.06</v>
      </c>
    </row>
    <row r="32" spans="1:14">
      <c r="A32" s="1"/>
      <c r="B32" s="21">
        <v>2036</v>
      </c>
      <c r="C32" s="22">
        <v>21.97</v>
      </c>
      <c r="D32" s="23">
        <v>20.74</v>
      </c>
      <c r="E32" s="24">
        <v>23.19</v>
      </c>
    </row>
    <row r="33" spans="1:5">
      <c r="A33" s="1"/>
      <c r="B33" s="21">
        <v>2037</v>
      </c>
      <c r="C33" s="22">
        <v>22.09</v>
      </c>
      <c r="D33" s="23">
        <v>20.85</v>
      </c>
      <c r="E33" s="24">
        <v>23.32</v>
      </c>
    </row>
    <row r="34" spans="1:5">
      <c r="A34" s="1"/>
      <c r="B34" s="21">
        <v>2038</v>
      </c>
      <c r="C34" s="22">
        <v>22.21</v>
      </c>
      <c r="D34" s="23">
        <v>20.96</v>
      </c>
      <c r="E34" s="24">
        <v>23.45</v>
      </c>
    </row>
    <row r="35" spans="1:5">
      <c r="A35" s="1"/>
      <c r="B35" s="21">
        <v>2039</v>
      </c>
      <c r="C35" s="22">
        <v>22.33</v>
      </c>
      <c r="D35" s="23">
        <v>21.07</v>
      </c>
      <c r="E35" s="24">
        <v>23.57</v>
      </c>
    </row>
    <row r="36" spans="1:5">
      <c r="A36" s="1"/>
      <c r="B36" s="21">
        <v>2040</v>
      </c>
      <c r="C36" s="22">
        <v>22.44</v>
      </c>
      <c r="D36" s="23">
        <v>21.18</v>
      </c>
      <c r="E36" s="24">
        <v>23.7</v>
      </c>
    </row>
    <row r="37" spans="1:5">
      <c r="A37" s="1"/>
      <c r="B37" s="21">
        <v>2041</v>
      </c>
      <c r="C37" s="22">
        <v>22.56</v>
      </c>
      <c r="D37" s="23">
        <v>21.28</v>
      </c>
      <c r="E37" s="24">
        <v>23.82</v>
      </c>
    </row>
    <row r="38" spans="1:5">
      <c r="A38" s="1"/>
      <c r="B38" s="21">
        <v>2042</v>
      </c>
      <c r="C38" s="22">
        <v>22.67</v>
      </c>
      <c r="D38" s="23">
        <v>21.39</v>
      </c>
      <c r="E38" s="24">
        <v>23.94</v>
      </c>
    </row>
    <row r="39" spans="1:5">
      <c r="A39" s="1"/>
      <c r="B39" s="21">
        <v>2043</v>
      </c>
      <c r="C39" s="22">
        <v>22.78</v>
      </c>
      <c r="D39" s="23">
        <v>21.49</v>
      </c>
      <c r="E39" s="24">
        <v>24.06</v>
      </c>
    </row>
    <row r="40" spans="1:5">
      <c r="A40" s="1"/>
      <c r="B40" s="21">
        <v>2044</v>
      </c>
      <c r="C40" s="22">
        <v>22.9</v>
      </c>
      <c r="D40" s="23">
        <v>21.6</v>
      </c>
      <c r="E40" s="24">
        <v>24.18</v>
      </c>
    </row>
    <row r="41" spans="1:5">
      <c r="A41" s="1"/>
      <c r="B41" s="21">
        <v>2045</v>
      </c>
      <c r="C41" s="22">
        <v>23.01</v>
      </c>
      <c r="D41" s="23">
        <v>21.7</v>
      </c>
      <c r="E41" s="24">
        <v>24.3</v>
      </c>
    </row>
    <row r="42" spans="1:5">
      <c r="A42" s="1"/>
      <c r="B42" s="21">
        <v>2046</v>
      </c>
      <c r="C42" s="22">
        <v>23.12</v>
      </c>
      <c r="D42" s="23">
        <v>21.81</v>
      </c>
      <c r="E42" s="24">
        <v>24.41</v>
      </c>
    </row>
    <row r="43" spans="1:5">
      <c r="A43" s="1"/>
      <c r="B43" s="21">
        <v>2047</v>
      </c>
      <c r="C43" s="22">
        <v>23.23</v>
      </c>
      <c r="D43" s="23">
        <v>21.91</v>
      </c>
      <c r="E43" s="24">
        <v>24.53</v>
      </c>
    </row>
    <row r="44" spans="1:5">
      <c r="A44" s="1"/>
      <c r="B44" s="21">
        <v>2048</v>
      </c>
      <c r="C44" s="22">
        <v>23.34</v>
      </c>
      <c r="D44" s="23">
        <v>22.01</v>
      </c>
      <c r="E44" s="24">
        <v>24.64</v>
      </c>
    </row>
    <row r="45" spans="1:5">
      <c r="A45" s="1"/>
      <c r="B45" s="21">
        <v>2049</v>
      </c>
      <c r="C45" s="22">
        <v>23.45</v>
      </c>
      <c r="D45" s="23">
        <v>22.12</v>
      </c>
      <c r="E45" s="24">
        <v>24.76</v>
      </c>
    </row>
    <row r="46" spans="1:5">
      <c r="A46" s="1"/>
      <c r="B46" s="21">
        <v>2050</v>
      </c>
      <c r="C46" s="22">
        <v>23.56</v>
      </c>
      <c r="D46" s="23">
        <v>22.22</v>
      </c>
      <c r="E46" s="24">
        <v>24.87</v>
      </c>
    </row>
    <row r="47" spans="1:5">
      <c r="A47" s="1"/>
      <c r="B47" s="21">
        <v>2051</v>
      </c>
      <c r="C47" s="22">
        <v>23.67</v>
      </c>
      <c r="D47" s="23">
        <v>22.32</v>
      </c>
      <c r="E47" s="24">
        <v>24.98</v>
      </c>
    </row>
    <row r="48" spans="1:5">
      <c r="A48" s="1"/>
      <c r="B48" s="21">
        <v>2052</v>
      </c>
      <c r="C48" s="22">
        <v>23.77</v>
      </c>
      <c r="D48" s="23">
        <v>22.42</v>
      </c>
      <c r="E48" s="24">
        <v>25.09</v>
      </c>
    </row>
    <row r="49" spans="1:5">
      <c r="A49" s="1"/>
      <c r="B49" s="21">
        <v>2053</v>
      </c>
      <c r="C49" s="22">
        <v>23.88</v>
      </c>
      <c r="D49" s="23">
        <v>22.52</v>
      </c>
      <c r="E49" s="24">
        <v>25.2</v>
      </c>
    </row>
    <row r="50" spans="1:5">
      <c r="A50" s="1"/>
      <c r="B50" s="21">
        <v>2054</v>
      </c>
      <c r="C50" s="22">
        <v>23.98</v>
      </c>
      <c r="D50" s="23">
        <v>22.62</v>
      </c>
      <c r="E50" s="24">
        <v>25.31</v>
      </c>
    </row>
    <row r="51" spans="1:5">
      <c r="A51" s="1"/>
      <c r="B51" s="21">
        <v>2055</v>
      </c>
      <c r="C51" s="22">
        <v>24.09</v>
      </c>
      <c r="D51" s="23">
        <v>22.72</v>
      </c>
      <c r="E51" s="24">
        <v>25.42</v>
      </c>
    </row>
    <row r="52" spans="1:5">
      <c r="A52" s="1"/>
      <c r="B52" s="21">
        <v>2056</v>
      </c>
      <c r="C52" s="22">
        <v>24.19</v>
      </c>
      <c r="D52" s="23">
        <v>22.82</v>
      </c>
      <c r="E52" s="24">
        <v>25.53</v>
      </c>
    </row>
    <row r="53" spans="1:5">
      <c r="A53" s="1"/>
      <c r="B53" s="21">
        <v>2057</v>
      </c>
      <c r="C53" s="22">
        <v>24.29</v>
      </c>
      <c r="D53" s="23">
        <v>22.92</v>
      </c>
      <c r="E53" s="24">
        <v>25.63</v>
      </c>
    </row>
    <row r="54" spans="1:5">
      <c r="A54" s="1"/>
      <c r="B54" s="21">
        <v>2058</v>
      </c>
      <c r="C54" s="22">
        <v>24.39</v>
      </c>
      <c r="D54" s="23">
        <v>23.02</v>
      </c>
      <c r="E54" s="24">
        <v>25.74</v>
      </c>
    </row>
    <row r="55" spans="1:5">
      <c r="A55" s="1"/>
      <c r="B55" s="21">
        <v>2059</v>
      </c>
      <c r="C55" s="22">
        <v>24.49</v>
      </c>
      <c r="D55" s="23">
        <v>23.11</v>
      </c>
      <c r="E55" s="24">
        <v>25.84</v>
      </c>
    </row>
    <row r="56" spans="1:5">
      <c r="A56" s="1"/>
      <c r="B56" s="21">
        <v>2060</v>
      </c>
      <c r="C56" s="22">
        <v>24.59</v>
      </c>
      <c r="D56" s="25">
        <v>23.21</v>
      </c>
      <c r="E56" s="26">
        <v>25.94</v>
      </c>
    </row>
    <row r="57" spans="1:5">
      <c r="B57"/>
      <c r="C57"/>
      <c r="D57"/>
      <c r="E57"/>
    </row>
    <row r="58" spans="1:5">
      <c r="B58"/>
      <c r="C58"/>
      <c r="D58"/>
      <c r="E58"/>
    </row>
    <row r="59" spans="1:5">
      <c r="B59"/>
      <c r="C59"/>
      <c r="D59"/>
      <c r="E59"/>
    </row>
    <row r="60" spans="1:5">
      <c r="B60"/>
      <c r="C60"/>
      <c r="D60"/>
      <c r="E60"/>
    </row>
    <row r="61" spans="1:5">
      <c r="B61"/>
      <c r="C61"/>
      <c r="D61"/>
      <c r="E61"/>
    </row>
    <row r="62" spans="1:5">
      <c r="B62"/>
      <c r="C62"/>
      <c r="D62"/>
      <c r="E62"/>
    </row>
    <row r="63" spans="1:5">
      <c r="B63"/>
      <c r="C63"/>
      <c r="D63"/>
      <c r="E63"/>
    </row>
    <row r="64" spans="1:5">
      <c r="B64"/>
      <c r="C64"/>
      <c r="D64"/>
      <c r="E64"/>
    </row>
    <row r="65" spans="2:5">
      <c r="B65"/>
      <c r="C65"/>
      <c r="D65"/>
      <c r="E65"/>
    </row>
    <row r="66" spans="2:5">
      <c r="B66"/>
      <c r="C66"/>
      <c r="D66"/>
      <c r="E66"/>
    </row>
    <row r="67" spans="2:5">
      <c r="B67"/>
      <c r="C67"/>
      <c r="D67"/>
      <c r="E67"/>
    </row>
    <row r="68" spans="2:5">
      <c r="B68"/>
      <c r="C68"/>
      <c r="D68"/>
      <c r="E68"/>
    </row>
    <row r="69" spans="2:5">
      <c r="B69"/>
      <c r="C69"/>
      <c r="D69"/>
      <c r="E69"/>
    </row>
    <row r="70" spans="2:5">
      <c r="B70"/>
      <c r="C70"/>
      <c r="D70"/>
      <c r="E70"/>
    </row>
    <row r="71" spans="2:5">
      <c r="B71"/>
      <c r="C71"/>
      <c r="D71"/>
      <c r="E71"/>
    </row>
    <row r="72" spans="2:5">
      <c r="B72"/>
      <c r="C72"/>
      <c r="D72"/>
      <c r="E72"/>
    </row>
    <row r="73" spans="2:5">
      <c r="B73"/>
      <c r="C73"/>
      <c r="D73"/>
      <c r="E73"/>
    </row>
    <row r="74" spans="2:5">
      <c r="B74"/>
      <c r="C74"/>
      <c r="D74"/>
      <c r="E74"/>
    </row>
    <row r="75" spans="2:5">
      <c r="B75"/>
      <c r="C75"/>
      <c r="D75"/>
      <c r="E75"/>
    </row>
    <row r="76" spans="2:5">
      <c r="B76"/>
      <c r="C76"/>
      <c r="D76"/>
      <c r="E76"/>
    </row>
    <row r="77" spans="2:5">
      <c r="B77"/>
      <c r="C77"/>
      <c r="D77"/>
      <c r="E77"/>
    </row>
    <row r="78" spans="2:5">
      <c r="B78"/>
      <c r="C78"/>
      <c r="D78"/>
      <c r="E78"/>
    </row>
    <row r="79" spans="2:5">
      <c r="B79"/>
      <c r="C79"/>
      <c r="D79"/>
      <c r="E79"/>
    </row>
    <row r="80" spans="2:5">
      <c r="B80"/>
      <c r="C80"/>
      <c r="D80"/>
      <c r="E80"/>
    </row>
    <row r="81" spans="2:5">
      <c r="B81"/>
      <c r="C81"/>
      <c r="D81"/>
      <c r="E81"/>
    </row>
    <row r="82" spans="2:5">
      <c r="B82"/>
      <c r="C82"/>
      <c r="D82"/>
      <c r="E82"/>
    </row>
    <row r="83" spans="2:5">
      <c r="B83"/>
      <c r="C83"/>
      <c r="D83"/>
      <c r="E83"/>
    </row>
    <row r="84" spans="2:5">
      <c r="B84"/>
      <c r="C84"/>
      <c r="D84"/>
      <c r="E84"/>
    </row>
    <row r="85" spans="2:5">
      <c r="B85"/>
      <c r="C85"/>
      <c r="D85"/>
      <c r="E85"/>
    </row>
    <row r="86" spans="2:5">
      <c r="B86"/>
      <c r="C86"/>
      <c r="D86"/>
      <c r="E86"/>
    </row>
    <row r="87" spans="2:5">
      <c r="B87"/>
      <c r="C87"/>
      <c r="D87"/>
      <c r="E87"/>
    </row>
    <row r="88" spans="2:5">
      <c r="B88"/>
      <c r="C88"/>
      <c r="D88"/>
      <c r="E88"/>
    </row>
    <row r="89" spans="2:5">
      <c r="B89"/>
      <c r="C89"/>
      <c r="D89"/>
      <c r="E89"/>
    </row>
    <row r="90" spans="2:5">
      <c r="B90"/>
      <c r="C90"/>
      <c r="D90"/>
      <c r="E90"/>
    </row>
    <row r="91" spans="2:5">
      <c r="B91"/>
      <c r="C91"/>
      <c r="D91"/>
      <c r="E91"/>
    </row>
    <row r="92" spans="2:5">
      <c r="B92"/>
      <c r="C92"/>
      <c r="D92"/>
      <c r="E92"/>
    </row>
    <row r="93" spans="2:5">
      <c r="B93"/>
      <c r="C93"/>
      <c r="D93"/>
      <c r="E93"/>
    </row>
    <row r="94" spans="2:5">
      <c r="B94"/>
      <c r="C94"/>
      <c r="D94"/>
      <c r="E94"/>
    </row>
    <row r="95" spans="2:5">
      <c r="B95"/>
      <c r="C95"/>
      <c r="D95"/>
      <c r="E95"/>
    </row>
    <row r="96" spans="2:5">
      <c r="B96"/>
      <c r="C96"/>
      <c r="D96"/>
      <c r="E96"/>
    </row>
    <row r="97" spans="2:5">
      <c r="B97"/>
      <c r="C97"/>
      <c r="D97"/>
      <c r="E97"/>
    </row>
    <row r="98" spans="2:5">
      <c r="B98"/>
      <c r="C98"/>
      <c r="D98"/>
      <c r="E98"/>
    </row>
    <row r="99" spans="2:5">
      <c r="B99"/>
      <c r="C99"/>
      <c r="D99"/>
      <c r="E99"/>
    </row>
    <row r="100" spans="2:5">
      <c r="B100"/>
      <c r="C100"/>
      <c r="D100"/>
      <c r="E100"/>
    </row>
    <row r="101" spans="2:5">
      <c r="B101"/>
      <c r="C101"/>
      <c r="D101"/>
      <c r="E101"/>
    </row>
    <row r="102" spans="2:5">
      <c r="B102"/>
      <c r="C102"/>
      <c r="D102"/>
      <c r="E102"/>
    </row>
    <row r="103" spans="2:5">
      <c r="B103"/>
      <c r="C103"/>
      <c r="D103"/>
      <c r="E103"/>
    </row>
    <row r="104" spans="2:5">
      <c r="B104"/>
      <c r="C104"/>
      <c r="D104"/>
      <c r="E104"/>
    </row>
    <row r="105" spans="2:5">
      <c r="B105"/>
      <c r="C105"/>
      <c r="D105"/>
      <c r="E105"/>
    </row>
    <row r="106" spans="2:5">
      <c r="B106"/>
      <c r="C106"/>
      <c r="D106"/>
      <c r="E106"/>
    </row>
    <row r="107" spans="2:5">
      <c r="B107"/>
      <c r="C107"/>
      <c r="D107"/>
      <c r="E107"/>
    </row>
    <row r="108" spans="2:5">
      <c r="B108"/>
      <c r="C108"/>
      <c r="D108"/>
      <c r="E108"/>
    </row>
    <row r="109" spans="2:5">
      <c r="B109"/>
      <c r="C109"/>
      <c r="D109"/>
      <c r="E109"/>
    </row>
    <row r="110" spans="2:5">
      <c r="B110"/>
      <c r="C110"/>
      <c r="D110"/>
      <c r="E110"/>
    </row>
    <row r="111" spans="2:5">
      <c r="B111"/>
      <c r="C111"/>
      <c r="D111"/>
      <c r="E111"/>
    </row>
    <row r="112" spans="2:5">
      <c r="B112"/>
      <c r="C112"/>
      <c r="D112"/>
      <c r="E112"/>
    </row>
    <row r="113" spans="2:5">
      <c r="B113"/>
      <c r="C113"/>
      <c r="D113"/>
      <c r="E113"/>
    </row>
    <row r="114" spans="2:5">
      <c r="B114"/>
      <c r="C114"/>
      <c r="D114"/>
      <c r="E114"/>
    </row>
    <row r="115" spans="2:5">
      <c r="B115"/>
      <c r="C115"/>
      <c r="D115"/>
      <c r="E115"/>
    </row>
    <row r="116" spans="2:5">
      <c r="B116"/>
      <c r="C116"/>
      <c r="D116"/>
      <c r="E116"/>
    </row>
    <row r="117" spans="2:5">
      <c r="B117"/>
      <c r="C117"/>
      <c r="D117"/>
      <c r="E117"/>
    </row>
    <row r="118" spans="2:5">
      <c r="B118"/>
      <c r="C118"/>
      <c r="D118"/>
      <c r="E118"/>
    </row>
    <row r="119" spans="2:5">
      <c r="B119"/>
      <c r="C119"/>
      <c r="D119"/>
      <c r="E119"/>
    </row>
    <row r="120" spans="2:5">
      <c r="B120"/>
      <c r="C120"/>
      <c r="D120"/>
      <c r="E120"/>
    </row>
    <row r="121" spans="2:5">
      <c r="B121"/>
      <c r="C121"/>
      <c r="D121"/>
      <c r="E121"/>
    </row>
    <row r="122" spans="2:5">
      <c r="B122"/>
      <c r="C122"/>
      <c r="D122"/>
      <c r="E122"/>
    </row>
    <row r="123" spans="2:5">
      <c r="B123"/>
      <c r="C123"/>
      <c r="D123"/>
      <c r="E123"/>
    </row>
    <row r="124" spans="2:5">
      <c r="B124"/>
      <c r="C124"/>
      <c r="D124"/>
      <c r="E124"/>
    </row>
    <row r="125" spans="2:5">
      <c r="B125"/>
      <c r="C125"/>
      <c r="D125"/>
      <c r="E125"/>
    </row>
    <row r="126" spans="2:5">
      <c r="B126"/>
      <c r="C126"/>
      <c r="D126"/>
      <c r="E126"/>
    </row>
    <row r="127" spans="2:5">
      <c r="B127"/>
      <c r="C127"/>
      <c r="D127"/>
      <c r="E127"/>
    </row>
    <row r="128" spans="2:5">
      <c r="B128"/>
      <c r="C128"/>
      <c r="D128"/>
      <c r="E128"/>
    </row>
    <row r="129" spans="2:5">
      <c r="B129"/>
      <c r="C129"/>
      <c r="D129"/>
      <c r="E129"/>
    </row>
    <row r="130" spans="2:5">
      <c r="B130"/>
      <c r="C130"/>
      <c r="D130"/>
      <c r="E130"/>
    </row>
    <row r="131" spans="2:5">
      <c r="B131"/>
      <c r="C131"/>
      <c r="D131"/>
      <c r="E131"/>
    </row>
    <row r="132" spans="2:5">
      <c r="B132"/>
      <c r="C132"/>
      <c r="D132"/>
      <c r="E132"/>
    </row>
    <row r="133" spans="2:5">
      <c r="B133"/>
      <c r="C133"/>
      <c r="D133"/>
      <c r="E133"/>
    </row>
    <row r="134" spans="2:5">
      <c r="B134"/>
      <c r="C134"/>
      <c r="D134"/>
      <c r="E134"/>
    </row>
    <row r="135" spans="2:5">
      <c r="B135"/>
      <c r="C135"/>
      <c r="D135"/>
      <c r="E135"/>
    </row>
    <row r="136" spans="2:5">
      <c r="B136"/>
      <c r="C136"/>
      <c r="D136"/>
      <c r="E136"/>
    </row>
    <row r="137" spans="2:5">
      <c r="B137"/>
      <c r="C137"/>
      <c r="D137"/>
      <c r="E137"/>
    </row>
    <row r="138" spans="2:5">
      <c r="B138"/>
      <c r="C138"/>
      <c r="D138"/>
      <c r="E138"/>
    </row>
    <row r="139" spans="2:5">
      <c r="B139"/>
      <c r="C139"/>
      <c r="D139"/>
      <c r="E139"/>
    </row>
    <row r="140" spans="2:5">
      <c r="B140"/>
      <c r="C140"/>
      <c r="D140"/>
      <c r="E140"/>
    </row>
    <row r="141" spans="2:5">
      <c r="B141"/>
      <c r="C141"/>
      <c r="D141"/>
      <c r="E141"/>
    </row>
    <row r="142" spans="2:5">
      <c r="B142"/>
      <c r="C142"/>
      <c r="D142"/>
      <c r="E142"/>
    </row>
    <row r="143" spans="2:5">
      <c r="B143"/>
      <c r="C143"/>
      <c r="D143"/>
      <c r="E143"/>
    </row>
    <row r="144" spans="2:5">
      <c r="B144"/>
      <c r="C144"/>
      <c r="D144"/>
      <c r="E144"/>
    </row>
    <row r="145" spans="2:5">
      <c r="B145"/>
      <c r="C145"/>
      <c r="D145"/>
      <c r="E145"/>
    </row>
    <row r="146" spans="2:5">
      <c r="B146"/>
      <c r="C146"/>
      <c r="D146"/>
      <c r="E146"/>
    </row>
    <row r="147" spans="2:5">
      <c r="B147"/>
      <c r="C147"/>
      <c r="D147"/>
      <c r="E147"/>
    </row>
    <row r="148" spans="2:5">
      <c r="B148"/>
      <c r="C148"/>
      <c r="D148"/>
      <c r="E148"/>
    </row>
    <row r="149" spans="2:5">
      <c r="B149"/>
      <c r="C149"/>
      <c r="D149"/>
      <c r="E149"/>
    </row>
    <row r="150" spans="2:5">
      <c r="B150"/>
      <c r="C150"/>
      <c r="D150"/>
      <c r="E150"/>
    </row>
    <row r="151" spans="2:5">
      <c r="B151"/>
      <c r="C151"/>
      <c r="D151"/>
      <c r="E151"/>
    </row>
    <row r="152" spans="2:5">
      <c r="B152"/>
      <c r="C152"/>
      <c r="D152"/>
      <c r="E152"/>
    </row>
    <row r="153" spans="2:5">
      <c r="B153"/>
      <c r="C153"/>
      <c r="D153"/>
      <c r="E153"/>
    </row>
    <row r="154" spans="2:5">
      <c r="B154"/>
      <c r="C154"/>
      <c r="D154"/>
      <c r="E154"/>
    </row>
    <row r="155" spans="2:5">
      <c r="B155"/>
      <c r="C155"/>
      <c r="D155"/>
      <c r="E155"/>
    </row>
    <row r="156" spans="2:5">
      <c r="B156"/>
      <c r="C156"/>
      <c r="D156"/>
      <c r="E156"/>
    </row>
    <row r="157" spans="2:5">
      <c r="B157"/>
      <c r="C157"/>
      <c r="D157"/>
      <c r="E157"/>
    </row>
    <row r="158" spans="2:5">
      <c r="B158"/>
      <c r="C158"/>
      <c r="D158"/>
      <c r="E158"/>
    </row>
    <row r="159" spans="2:5">
      <c r="B159"/>
      <c r="C159"/>
      <c r="D159"/>
      <c r="E159"/>
    </row>
    <row r="160" spans="2:5">
      <c r="B160"/>
      <c r="C160"/>
      <c r="D160"/>
      <c r="E160"/>
    </row>
    <row r="161" spans="2:5">
      <c r="B161"/>
      <c r="C161"/>
      <c r="D161"/>
      <c r="E161"/>
    </row>
    <row r="162" spans="2:5">
      <c r="B162"/>
      <c r="C162"/>
      <c r="D162"/>
      <c r="E162"/>
    </row>
    <row r="163" spans="2:5">
      <c r="B163"/>
      <c r="C163"/>
      <c r="D163"/>
      <c r="E163"/>
    </row>
    <row r="164" spans="2:5">
      <c r="B164"/>
      <c r="C164"/>
      <c r="D164"/>
      <c r="E164"/>
    </row>
    <row r="165" spans="2:5">
      <c r="B165"/>
      <c r="C165"/>
      <c r="D165"/>
      <c r="E165"/>
    </row>
    <row r="166" spans="2:5">
      <c r="B166"/>
      <c r="C166"/>
      <c r="D166"/>
      <c r="E166"/>
    </row>
    <row r="167" spans="2:5">
      <c r="B167"/>
      <c r="C167"/>
      <c r="D167"/>
      <c r="E167"/>
    </row>
    <row r="168" spans="2:5">
      <c r="B168"/>
      <c r="C168"/>
      <c r="D168"/>
      <c r="E168"/>
    </row>
    <row r="169" spans="2:5">
      <c r="B169"/>
      <c r="C169"/>
      <c r="D169"/>
      <c r="E169"/>
    </row>
    <row r="170" spans="2:5">
      <c r="B170"/>
      <c r="C170"/>
      <c r="D170"/>
      <c r="E170"/>
    </row>
    <row r="171" spans="2:5">
      <c r="B171"/>
      <c r="C171"/>
      <c r="D171"/>
      <c r="E171"/>
    </row>
    <row r="172" spans="2:5">
      <c r="B172"/>
      <c r="C172"/>
      <c r="D172"/>
      <c r="E172"/>
    </row>
    <row r="173" spans="2:5">
      <c r="B173"/>
      <c r="C173"/>
      <c r="D173"/>
      <c r="E173"/>
    </row>
    <row r="174" spans="2:5">
      <c r="B174"/>
      <c r="C174"/>
      <c r="D174"/>
      <c r="E174"/>
    </row>
    <row r="175" spans="2:5">
      <c r="B175"/>
      <c r="C175"/>
      <c r="D175"/>
      <c r="E175"/>
    </row>
    <row r="176" spans="2:5">
      <c r="B176"/>
      <c r="C176"/>
      <c r="D176"/>
      <c r="E176"/>
    </row>
    <row r="177" spans="2:5">
      <c r="B177"/>
      <c r="C177"/>
      <c r="D177"/>
      <c r="E177"/>
    </row>
    <row r="178" spans="2:5">
      <c r="B178"/>
      <c r="C178"/>
      <c r="D178"/>
      <c r="E178"/>
    </row>
    <row r="179" spans="2:5">
      <c r="B179"/>
      <c r="C179"/>
      <c r="D179"/>
      <c r="E179"/>
    </row>
    <row r="180" spans="2:5">
      <c r="B180"/>
      <c r="C180"/>
      <c r="D180"/>
      <c r="E180"/>
    </row>
    <row r="181" spans="2:5">
      <c r="B181"/>
      <c r="C181"/>
      <c r="D181"/>
      <c r="E181"/>
    </row>
    <row r="182" spans="2:5">
      <c r="B182"/>
      <c r="C182"/>
      <c r="D182"/>
      <c r="E182"/>
    </row>
    <row r="183" spans="2:5">
      <c r="B183"/>
      <c r="C183"/>
      <c r="D183"/>
      <c r="E183"/>
    </row>
    <row r="184" spans="2:5">
      <c r="B184"/>
      <c r="C184"/>
      <c r="D184"/>
      <c r="E184"/>
    </row>
    <row r="185" spans="2:5">
      <c r="B185"/>
      <c r="C185"/>
      <c r="D185"/>
      <c r="E185"/>
    </row>
    <row r="186" spans="2:5">
      <c r="B186"/>
      <c r="C186"/>
      <c r="D186"/>
      <c r="E186"/>
    </row>
    <row r="187" spans="2:5">
      <c r="B187"/>
      <c r="C187"/>
      <c r="D187"/>
      <c r="E187"/>
    </row>
    <row r="188" spans="2:5">
      <c r="B188"/>
      <c r="C188"/>
      <c r="D188"/>
      <c r="E188"/>
    </row>
    <row r="189" spans="2:5">
      <c r="B189"/>
      <c r="C189"/>
      <c r="D189"/>
      <c r="E189"/>
    </row>
    <row r="190" spans="2:5">
      <c r="B190"/>
      <c r="C190"/>
      <c r="D190"/>
      <c r="E190"/>
    </row>
    <row r="191" spans="2:5">
      <c r="B191"/>
      <c r="C191"/>
      <c r="D191"/>
      <c r="E191"/>
    </row>
    <row r="192" spans="2:5">
      <c r="B192"/>
      <c r="C192"/>
      <c r="D192"/>
      <c r="E192"/>
    </row>
    <row r="193" spans="2:5">
      <c r="B193"/>
      <c r="C193"/>
      <c r="D193"/>
      <c r="E193"/>
    </row>
    <row r="194" spans="2:5">
      <c r="B194"/>
      <c r="C194"/>
      <c r="D194"/>
      <c r="E194"/>
    </row>
    <row r="195" spans="2:5">
      <c r="B195"/>
      <c r="C195"/>
      <c r="D195"/>
      <c r="E195"/>
    </row>
    <row r="196" spans="2:5">
      <c r="B196"/>
      <c r="C196"/>
      <c r="D196"/>
      <c r="E196"/>
    </row>
    <row r="197" spans="2:5">
      <c r="B197"/>
      <c r="C197"/>
      <c r="D197"/>
      <c r="E197"/>
    </row>
    <row r="198" spans="2:5">
      <c r="B198"/>
      <c r="C198"/>
      <c r="D198"/>
      <c r="E198"/>
    </row>
    <row r="199" spans="2:5">
      <c r="B199"/>
      <c r="C199"/>
      <c r="D199"/>
      <c r="E199"/>
    </row>
    <row r="200" spans="2:5">
      <c r="B200"/>
      <c r="C200"/>
      <c r="D200"/>
      <c r="E200"/>
    </row>
    <row r="201" spans="2:5">
      <c r="B201"/>
      <c r="C201"/>
      <c r="D201"/>
      <c r="E201"/>
    </row>
    <row r="202" spans="2:5">
      <c r="B202"/>
      <c r="C202"/>
      <c r="D202"/>
      <c r="E202"/>
    </row>
    <row r="203" spans="2:5">
      <c r="B203"/>
      <c r="C203"/>
      <c r="D203"/>
      <c r="E203"/>
    </row>
    <row r="204" spans="2:5">
      <c r="B204"/>
      <c r="C204"/>
      <c r="D204"/>
      <c r="E204"/>
    </row>
    <row r="205" spans="2:5">
      <c r="B205"/>
      <c r="C205"/>
      <c r="D205"/>
      <c r="E205"/>
    </row>
    <row r="206" spans="2:5">
      <c r="B206"/>
      <c r="C206"/>
      <c r="D206"/>
      <c r="E206"/>
    </row>
    <row r="207" spans="2:5">
      <c r="B207"/>
      <c r="C207"/>
      <c r="D207"/>
      <c r="E207"/>
    </row>
    <row r="208" spans="2:5">
      <c r="B208"/>
      <c r="C208"/>
      <c r="D208"/>
      <c r="E208"/>
    </row>
    <row r="209" spans="2:5">
      <c r="B209"/>
      <c r="C209"/>
      <c r="D209"/>
      <c r="E209"/>
    </row>
    <row r="210" spans="2:5">
      <c r="B210"/>
      <c r="C210"/>
      <c r="D210"/>
      <c r="E210"/>
    </row>
    <row r="211" spans="2:5">
      <c r="B211"/>
      <c r="C211"/>
      <c r="D211"/>
      <c r="E211"/>
    </row>
    <row r="212" spans="2:5">
      <c r="B212"/>
      <c r="C212"/>
      <c r="D212"/>
      <c r="E212"/>
    </row>
    <row r="213" spans="2:5">
      <c r="B213"/>
      <c r="C213"/>
      <c r="D213"/>
      <c r="E213"/>
    </row>
    <row r="214" spans="2:5">
      <c r="B214"/>
      <c r="C214"/>
      <c r="D214"/>
      <c r="E214"/>
    </row>
    <row r="215" spans="2:5">
      <c r="B215"/>
      <c r="C215"/>
      <c r="D215"/>
      <c r="E215"/>
    </row>
    <row r="216" spans="2:5">
      <c r="B216"/>
      <c r="C216"/>
      <c r="D216"/>
      <c r="E216"/>
    </row>
    <row r="217" spans="2:5">
      <c r="B217"/>
      <c r="C217"/>
      <c r="D217"/>
      <c r="E217"/>
    </row>
    <row r="218" spans="2:5">
      <c r="B218"/>
      <c r="C218"/>
      <c r="D218"/>
      <c r="E218"/>
    </row>
    <row r="219" spans="2:5">
      <c r="B219"/>
      <c r="C219"/>
      <c r="D219"/>
      <c r="E219"/>
    </row>
    <row r="220" spans="2:5">
      <c r="B220"/>
      <c r="C220"/>
      <c r="D220"/>
      <c r="E220"/>
    </row>
    <row r="221" spans="2:5">
      <c r="B221"/>
      <c r="C221"/>
      <c r="D221"/>
      <c r="E221"/>
    </row>
    <row r="222" spans="2:5">
      <c r="B222"/>
      <c r="C222"/>
      <c r="D222"/>
      <c r="E222"/>
    </row>
    <row r="223" spans="2:5">
      <c r="B223"/>
      <c r="C223"/>
      <c r="D223"/>
      <c r="E223"/>
    </row>
    <row r="224" spans="2:5">
      <c r="B224"/>
      <c r="C224"/>
      <c r="D224"/>
      <c r="E224"/>
    </row>
    <row r="225" spans="2:5">
      <c r="B225"/>
      <c r="C225"/>
      <c r="D225"/>
      <c r="E225"/>
    </row>
    <row r="226" spans="2:5">
      <c r="B226"/>
      <c r="C226"/>
      <c r="D226"/>
      <c r="E226"/>
    </row>
    <row r="227" spans="2:5">
      <c r="B227"/>
      <c r="C227"/>
      <c r="D227"/>
      <c r="E227"/>
    </row>
    <row r="228" spans="2:5">
      <c r="B228"/>
      <c r="C228"/>
      <c r="D228"/>
      <c r="E228"/>
    </row>
    <row r="229" spans="2:5">
      <c r="B229"/>
      <c r="C229"/>
      <c r="D229"/>
      <c r="E229"/>
    </row>
    <row r="230" spans="2:5">
      <c r="B230"/>
      <c r="C230"/>
      <c r="D230"/>
      <c r="E230"/>
    </row>
    <row r="231" spans="2:5">
      <c r="B231"/>
      <c r="C231"/>
      <c r="D231"/>
      <c r="E231"/>
    </row>
    <row r="232" spans="2:5">
      <c r="B232"/>
      <c r="C232"/>
      <c r="D232"/>
      <c r="E232"/>
    </row>
    <row r="233" spans="2:5">
      <c r="B233"/>
      <c r="C233"/>
      <c r="D233"/>
      <c r="E233"/>
    </row>
    <row r="234" spans="2:5">
      <c r="B234"/>
      <c r="C234"/>
      <c r="D234"/>
      <c r="E234"/>
    </row>
    <row r="235" spans="2:5">
      <c r="B235"/>
      <c r="C235"/>
      <c r="D235"/>
      <c r="E235"/>
    </row>
    <row r="236" spans="2:5">
      <c r="B236"/>
      <c r="C236"/>
      <c r="D236"/>
      <c r="E236"/>
    </row>
    <row r="237" spans="2:5">
      <c r="B237"/>
      <c r="C237"/>
      <c r="D237"/>
      <c r="E237"/>
    </row>
    <row r="238" spans="2:5">
      <c r="B238"/>
      <c r="C238"/>
      <c r="D238"/>
      <c r="E238"/>
    </row>
    <row r="239" spans="2:5">
      <c r="B239"/>
      <c r="C239"/>
      <c r="D239"/>
      <c r="E239"/>
    </row>
    <row r="240" spans="2:5">
      <c r="B240"/>
      <c r="C240"/>
      <c r="D240"/>
      <c r="E240"/>
    </row>
    <row r="241" spans="2:5">
      <c r="B241"/>
      <c r="C241"/>
      <c r="D241"/>
      <c r="E241"/>
    </row>
    <row r="242" spans="2:5">
      <c r="B242"/>
      <c r="C242"/>
      <c r="D242"/>
      <c r="E242"/>
    </row>
    <row r="243" spans="2:5">
      <c r="B243"/>
      <c r="C243"/>
      <c r="D243"/>
      <c r="E243"/>
    </row>
    <row r="244" spans="2:5">
      <c r="B244"/>
      <c r="C244"/>
      <c r="D244"/>
      <c r="E244"/>
    </row>
    <row r="245" spans="2:5">
      <c r="B245"/>
      <c r="C245"/>
      <c r="D245"/>
      <c r="E245"/>
    </row>
    <row r="246" spans="2:5">
      <c r="B246"/>
      <c r="C246"/>
      <c r="D246"/>
      <c r="E246"/>
    </row>
    <row r="247" spans="2:5">
      <c r="B247"/>
      <c r="C247"/>
      <c r="D247"/>
      <c r="E247"/>
    </row>
    <row r="248" spans="2:5">
      <c r="B248"/>
      <c r="C248"/>
      <c r="D248"/>
      <c r="E248"/>
    </row>
    <row r="249" spans="2:5">
      <c r="B249"/>
      <c r="C249"/>
      <c r="D249"/>
      <c r="E249"/>
    </row>
    <row r="250" spans="2:5">
      <c r="B250"/>
      <c r="C250"/>
      <c r="D250"/>
      <c r="E250"/>
    </row>
    <row r="251" spans="2:5">
      <c r="B251"/>
      <c r="C251"/>
      <c r="D251"/>
      <c r="E251"/>
    </row>
    <row r="252" spans="2:5">
      <c r="B252"/>
      <c r="C252"/>
      <c r="D252"/>
      <c r="E252"/>
    </row>
    <row r="253" spans="2:5" s="28" customFormat="1"/>
    <row r="254" spans="2:5" s="28" customFormat="1"/>
    <row r="255" spans="2:5" s="28" customFormat="1">
      <c r="B255" s="27"/>
      <c r="C255" s="23"/>
      <c r="D255" s="23"/>
      <c r="E255" s="23"/>
    </row>
    <row r="256" spans="2:5" s="28" customFormat="1">
      <c r="B256" s="27"/>
      <c r="C256" s="23"/>
      <c r="D256" s="23"/>
      <c r="E256" s="23"/>
    </row>
    <row r="257" spans="2:5" s="28" customFormat="1">
      <c r="B257" s="27"/>
      <c r="C257" s="23"/>
      <c r="D257" s="23"/>
      <c r="E257" s="23"/>
    </row>
    <row r="258" spans="2:5" s="28" customFormat="1">
      <c r="B258" s="27"/>
      <c r="C258" s="23"/>
      <c r="D258" s="23"/>
      <c r="E258" s="23"/>
    </row>
    <row r="259" spans="2:5" s="28" customFormat="1">
      <c r="B259" s="27"/>
      <c r="C259" s="23"/>
      <c r="D259" s="23"/>
      <c r="E259" s="23"/>
    </row>
    <row r="260" spans="2:5" s="28" customFormat="1">
      <c r="B260" s="27"/>
      <c r="C260" s="23"/>
      <c r="D260" s="23"/>
      <c r="E260" s="23"/>
    </row>
    <row r="261" spans="2:5" s="28" customFormat="1">
      <c r="B261" s="27"/>
      <c r="C261" s="23"/>
      <c r="D261" s="23"/>
      <c r="E261" s="23"/>
    </row>
    <row r="262" spans="2:5" s="28" customFormat="1">
      <c r="B262" s="27"/>
      <c r="C262" s="23"/>
      <c r="D262" s="23"/>
      <c r="E262" s="23"/>
    </row>
    <row r="263" spans="2:5" s="28" customFormat="1">
      <c r="B263" s="27"/>
      <c r="C263" s="23"/>
      <c r="D263" s="23"/>
      <c r="E263" s="23"/>
    </row>
    <row r="264" spans="2:5" s="28" customFormat="1">
      <c r="B264" s="27"/>
      <c r="C264" s="23"/>
      <c r="D264" s="23"/>
      <c r="E264" s="23"/>
    </row>
    <row r="265" spans="2:5" s="28" customFormat="1">
      <c r="B265" s="27"/>
      <c r="C265" s="23"/>
      <c r="D265" s="23"/>
      <c r="E265" s="23"/>
    </row>
    <row r="266" spans="2:5" s="28" customFormat="1">
      <c r="B266" s="27"/>
      <c r="C266" s="23"/>
      <c r="D266" s="23"/>
      <c r="E266" s="23"/>
    </row>
    <row r="267" spans="2:5" s="28" customFormat="1">
      <c r="B267" s="27"/>
      <c r="C267" s="23"/>
      <c r="D267" s="23"/>
      <c r="E267" s="23"/>
    </row>
    <row r="268" spans="2:5" s="28" customFormat="1">
      <c r="B268" s="27"/>
      <c r="C268" s="23"/>
      <c r="D268" s="23"/>
      <c r="E268" s="23"/>
    </row>
    <row r="269" spans="2:5" s="28" customFormat="1">
      <c r="B269" s="27"/>
      <c r="C269" s="23"/>
      <c r="D269" s="23"/>
      <c r="E269" s="23"/>
    </row>
    <row r="270" spans="2:5" s="28" customFormat="1">
      <c r="B270" s="27"/>
      <c r="C270" s="23"/>
      <c r="D270" s="23"/>
      <c r="E270" s="23"/>
    </row>
    <row r="271" spans="2:5" s="28" customFormat="1">
      <c r="B271" s="27"/>
      <c r="C271" s="23"/>
      <c r="D271" s="23"/>
      <c r="E271" s="23"/>
    </row>
    <row r="272" spans="2:5" s="28" customFormat="1">
      <c r="B272" s="27"/>
      <c r="C272" s="23"/>
      <c r="D272" s="23"/>
      <c r="E272" s="23"/>
    </row>
    <row r="273" spans="2:5" s="28" customFormat="1">
      <c r="B273" s="27"/>
      <c r="C273" s="23"/>
      <c r="D273" s="23"/>
      <c r="E273" s="23"/>
    </row>
    <row r="274" spans="2:5" s="28" customFormat="1">
      <c r="B274" s="27"/>
      <c r="C274" s="23"/>
      <c r="D274" s="23"/>
      <c r="E274" s="23"/>
    </row>
    <row r="275" spans="2:5" s="28" customFormat="1">
      <c r="B275" s="27"/>
      <c r="C275" s="23"/>
      <c r="D275" s="23"/>
      <c r="E275" s="23"/>
    </row>
    <row r="276" spans="2:5" s="28" customFormat="1">
      <c r="B276" s="3"/>
      <c r="C276" s="3"/>
      <c r="D276" s="3"/>
      <c r="E276" s="3"/>
    </row>
    <row r="277" spans="2:5" s="28" customFormat="1">
      <c r="B277" s="3"/>
      <c r="C277" s="3"/>
      <c r="D277" s="3"/>
      <c r="E277" s="3"/>
    </row>
    <row r="278" spans="2:5" s="28" customFormat="1">
      <c r="B278" s="3"/>
      <c r="C278" s="3"/>
      <c r="D278" s="3"/>
      <c r="E278" s="3"/>
    </row>
    <row r="279" spans="2:5" s="28" customFormat="1">
      <c r="B279" s="3"/>
      <c r="C279" s="3"/>
      <c r="D279" s="3"/>
      <c r="E279" s="3"/>
    </row>
    <row r="280" spans="2:5" s="28" customFormat="1">
      <c r="B280" s="3"/>
      <c r="C280" s="3"/>
      <c r="D280" s="3"/>
      <c r="E280" s="3"/>
    </row>
    <row r="281" spans="2:5" s="28" customFormat="1">
      <c r="B281" s="3"/>
      <c r="C281" s="3"/>
      <c r="D281" s="3"/>
      <c r="E281" s="3"/>
    </row>
    <row r="282" spans="2:5" s="28" customFormat="1">
      <c r="B282" s="3"/>
      <c r="C282" s="3"/>
      <c r="D282" s="3"/>
      <c r="E282" s="3"/>
    </row>
    <row r="283" spans="2:5" s="28" customFormat="1">
      <c r="B283" s="3"/>
      <c r="C283" s="3"/>
      <c r="D283" s="3"/>
      <c r="E283" s="3"/>
    </row>
    <row r="284" spans="2:5" s="28" customFormat="1">
      <c r="B284" s="3"/>
      <c r="C284" s="3"/>
      <c r="D284" s="3"/>
      <c r="E284" s="3"/>
    </row>
    <row r="285" spans="2:5" s="28" customFormat="1">
      <c r="B285" s="3"/>
      <c r="C285" s="3"/>
      <c r="D285" s="3"/>
      <c r="E285" s="3"/>
    </row>
    <row r="286" spans="2:5" s="28" customFormat="1">
      <c r="B286" s="3"/>
      <c r="C286" s="3"/>
      <c r="D286" s="3"/>
      <c r="E286" s="3"/>
    </row>
    <row r="287" spans="2:5" s="28" customFormat="1">
      <c r="B287" s="3"/>
      <c r="C287" s="3"/>
      <c r="D287" s="3"/>
      <c r="E287" s="3"/>
    </row>
    <row r="288" spans="2:5" s="28" customFormat="1">
      <c r="B288" s="3"/>
      <c r="C288" s="3"/>
      <c r="D288" s="3"/>
      <c r="E288" s="3"/>
    </row>
    <row r="289" spans="2:5" s="28" customFormat="1">
      <c r="B289" s="3"/>
      <c r="C289" s="3"/>
      <c r="D289" s="3"/>
      <c r="E289" s="3"/>
    </row>
  </sheetData>
  <phoneticPr fontId="2" type="noConversion"/>
  <hyperlinks>
    <hyperlink ref="B3" r:id="rId1" display="http://statline.cbs.nl/Statweb/publication/?DM=SLNL&amp;PA=83596NED&amp;D1=16-18&amp;D2=a&amp;D3=a&amp;HDR=T,G1&amp;STB=G2&amp;VW=T"/>
    <hyperlink ref="B4" r:id="rId2"/>
  </hyperlinks>
  <pageMargins left="0.75" right="0.75" top="1" bottom="1" header="0.5" footer="0.5"/>
  <pageSetup paperSize="9" orientation="portrait" r:id="rId3"/>
  <headerFooter alignWithMargins="0"/>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workbookViewId="0">
      <selection activeCell="D7" sqref="D7"/>
    </sheetView>
  </sheetViews>
  <sheetFormatPr defaultRowHeight="15"/>
  <cols>
    <col min="1" max="1" width="57.28515625" bestFit="1" customWidth="1"/>
  </cols>
  <sheetData>
    <row r="1" spans="1:47">
      <c r="A1" t="s">
        <v>132</v>
      </c>
    </row>
    <row r="3" spans="1:47">
      <c r="D3" t="s">
        <v>6</v>
      </c>
    </row>
    <row r="4" spans="1:47">
      <c r="A4" t="s">
        <v>133</v>
      </c>
      <c r="B4" t="s">
        <v>134</v>
      </c>
      <c r="D4">
        <v>2017</v>
      </c>
      <c r="E4">
        <v>2018</v>
      </c>
      <c r="F4">
        <v>2019</v>
      </c>
      <c r="G4">
        <v>2020</v>
      </c>
      <c r="H4">
        <v>2021</v>
      </c>
      <c r="I4">
        <v>2022</v>
      </c>
      <c r="J4">
        <v>2023</v>
      </c>
      <c r="K4">
        <v>2024</v>
      </c>
      <c r="L4">
        <v>2025</v>
      </c>
      <c r="M4">
        <v>2026</v>
      </c>
      <c r="N4">
        <v>2027</v>
      </c>
      <c r="O4">
        <v>2028</v>
      </c>
      <c r="P4">
        <v>2029</v>
      </c>
      <c r="Q4">
        <v>2030</v>
      </c>
      <c r="R4">
        <v>2031</v>
      </c>
      <c r="S4">
        <v>2032</v>
      </c>
      <c r="T4">
        <v>2033</v>
      </c>
      <c r="U4">
        <v>2034</v>
      </c>
      <c r="V4">
        <v>2035</v>
      </c>
      <c r="W4">
        <v>2036</v>
      </c>
      <c r="X4">
        <v>2037</v>
      </c>
      <c r="Y4">
        <v>2038</v>
      </c>
      <c r="Z4">
        <v>2039</v>
      </c>
      <c r="AA4">
        <v>2040</v>
      </c>
      <c r="AB4">
        <v>2041</v>
      </c>
      <c r="AC4">
        <v>2042</v>
      </c>
      <c r="AD4">
        <v>2043</v>
      </c>
      <c r="AE4">
        <v>2044</v>
      </c>
      <c r="AF4">
        <v>2045</v>
      </c>
      <c r="AG4">
        <v>2046</v>
      </c>
      <c r="AH4">
        <v>2047</v>
      </c>
      <c r="AI4">
        <v>2048</v>
      </c>
      <c r="AJ4">
        <v>2049</v>
      </c>
      <c r="AK4">
        <v>2050</v>
      </c>
      <c r="AL4">
        <v>2051</v>
      </c>
      <c r="AM4">
        <v>2052</v>
      </c>
      <c r="AN4">
        <v>2053</v>
      </c>
      <c r="AO4">
        <v>2054</v>
      </c>
      <c r="AP4">
        <v>2055</v>
      </c>
      <c r="AQ4">
        <v>2056</v>
      </c>
      <c r="AR4">
        <v>2057</v>
      </c>
      <c r="AS4">
        <v>2058</v>
      </c>
      <c r="AT4">
        <v>2059</v>
      </c>
      <c r="AU4">
        <v>2060</v>
      </c>
    </row>
    <row r="5" spans="1:47">
      <c r="A5" t="s">
        <v>135</v>
      </c>
      <c r="B5" t="s">
        <v>35</v>
      </c>
      <c r="C5" t="s">
        <v>8</v>
      </c>
      <c r="D5">
        <v>19.88</v>
      </c>
      <c r="E5">
        <v>19.989999999999998</v>
      </c>
      <c r="F5">
        <v>20.09</v>
      </c>
      <c r="G5">
        <v>20.190000000000001</v>
      </c>
      <c r="H5">
        <v>20.28</v>
      </c>
      <c r="I5">
        <v>20.38</v>
      </c>
      <c r="J5">
        <v>20.48</v>
      </c>
      <c r="K5">
        <v>20.59</v>
      </c>
      <c r="L5">
        <v>20.7</v>
      </c>
      <c r="M5">
        <v>20.81</v>
      </c>
      <c r="N5">
        <v>20.92</v>
      </c>
      <c r="O5">
        <v>21.04</v>
      </c>
      <c r="P5">
        <v>21.15</v>
      </c>
      <c r="Q5">
        <v>21.26</v>
      </c>
      <c r="R5">
        <v>21.38</v>
      </c>
      <c r="S5">
        <v>21.5</v>
      </c>
      <c r="T5">
        <v>21.62</v>
      </c>
      <c r="U5">
        <v>21.74</v>
      </c>
      <c r="V5">
        <v>21.85</v>
      </c>
      <c r="W5">
        <v>21.97</v>
      </c>
      <c r="X5">
        <v>22.09</v>
      </c>
      <c r="Y5">
        <v>22.21</v>
      </c>
      <c r="Z5">
        <v>22.33</v>
      </c>
      <c r="AA5">
        <v>22.44</v>
      </c>
      <c r="AB5">
        <v>22.56</v>
      </c>
      <c r="AC5">
        <v>22.67</v>
      </c>
      <c r="AD5">
        <v>22.78</v>
      </c>
      <c r="AE5">
        <v>22.9</v>
      </c>
      <c r="AF5">
        <v>23.01</v>
      </c>
      <c r="AG5">
        <v>23.12</v>
      </c>
      <c r="AH5">
        <v>23.23</v>
      </c>
      <c r="AI5">
        <v>23.34</v>
      </c>
      <c r="AJ5">
        <v>23.45</v>
      </c>
      <c r="AK5">
        <v>23.56</v>
      </c>
      <c r="AL5">
        <v>23.67</v>
      </c>
      <c r="AM5">
        <v>23.77</v>
      </c>
      <c r="AN5">
        <v>23.88</v>
      </c>
      <c r="AO5">
        <v>23.98</v>
      </c>
      <c r="AP5">
        <v>24.09</v>
      </c>
      <c r="AQ5">
        <v>24.19</v>
      </c>
      <c r="AR5">
        <v>24.29</v>
      </c>
      <c r="AS5">
        <v>24.39</v>
      </c>
      <c r="AT5">
        <v>24.49</v>
      </c>
      <c r="AU5">
        <v>24.59</v>
      </c>
    </row>
    <row r="6" spans="1:47">
      <c r="A6" t="s">
        <v>136</v>
      </c>
      <c r="B6" t="s">
        <v>35</v>
      </c>
      <c r="C6" t="s">
        <v>8</v>
      </c>
      <c r="D6">
        <v>18.53</v>
      </c>
      <c r="E6">
        <v>18.7</v>
      </c>
      <c r="F6">
        <v>18.84</v>
      </c>
      <c r="G6">
        <v>18.96</v>
      </c>
      <c r="H6">
        <v>19.059999999999999</v>
      </c>
      <c r="I6">
        <v>19.170000000000002</v>
      </c>
      <c r="J6">
        <v>19.29</v>
      </c>
      <c r="K6">
        <v>19.399999999999999</v>
      </c>
      <c r="L6">
        <v>19.510000000000002</v>
      </c>
      <c r="M6">
        <v>19.63</v>
      </c>
      <c r="N6">
        <v>19.75</v>
      </c>
      <c r="O6">
        <v>19.87</v>
      </c>
      <c r="P6">
        <v>19.98</v>
      </c>
      <c r="Q6">
        <v>20.09</v>
      </c>
      <c r="R6">
        <v>20.2</v>
      </c>
      <c r="S6">
        <v>20.309999999999999</v>
      </c>
      <c r="T6">
        <v>20.420000000000002</v>
      </c>
      <c r="U6">
        <v>20.53</v>
      </c>
      <c r="V6">
        <v>20.64</v>
      </c>
      <c r="W6">
        <v>20.74</v>
      </c>
      <c r="X6">
        <v>20.85</v>
      </c>
      <c r="Y6">
        <v>20.96</v>
      </c>
      <c r="Z6">
        <v>21.07</v>
      </c>
      <c r="AA6">
        <v>21.18</v>
      </c>
      <c r="AB6">
        <v>21.28</v>
      </c>
      <c r="AC6">
        <v>21.39</v>
      </c>
      <c r="AD6">
        <v>21.49</v>
      </c>
      <c r="AE6">
        <v>21.6</v>
      </c>
      <c r="AF6">
        <v>21.7</v>
      </c>
      <c r="AG6">
        <v>21.81</v>
      </c>
      <c r="AH6">
        <v>21.91</v>
      </c>
      <c r="AI6">
        <v>22.01</v>
      </c>
      <c r="AJ6">
        <v>22.12</v>
      </c>
      <c r="AK6">
        <v>22.22</v>
      </c>
      <c r="AL6">
        <v>22.32</v>
      </c>
      <c r="AM6">
        <v>22.42</v>
      </c>
      <c r="AN6">
        <v>22.52</v>
      </c>
      <c r="AO6">
        <v>22.62</v>
      </c>
      <c r="AP6">
        <v>22.72</v>
      </c>
      <c r="AQ6">
        <v>22.82</v>
      </c>
      <c r="AR6">
        <v>22.92</v>
      </c>
      <c r="AS6">
        <v>23.02</v>
      </c>
      <c r="AT6">
        <v>23.11</v>
      </c>
      <c r="AU6">
        <v>23.21</v>
      </c>
    </row>
    <row r="7" spans="1:47">
      <c r="A7" t="s">
        <v>137</v>
      </c>
      <c r="B7" t="s">
        <v>35</v>
      </c>
      <c r="C7" t="s">
        <v>8</v>
      </c>
      <c r="D7">
        <v>21.1</v>
      </c>
      <c r="E7">
        <v>21.16</v>
      </c>
      <c r="F7">
        <v>21.23</v>
      </c>
      <c r="G7">
        <v>21.32</v>
      </c>
      <c r="H7">
        <v>21.42</v>
      </c>
      <c r="I7">
        <v>21.52</v>
      </c>
      <c r="J7">
        <v>21.61</v>
      </c>
      <c r="K7">
        <v>21.72</v>
      </c>
      <c r="L7">
        <v>21.83</v>
      </c>
      <c r="M7">
        <v>21.94</v>
      </c>
      <c r="N7">
        <v>22.05</v>
      </c>
      <c r="O7">
        <v>22.17</v>
      </c>
      <c r="P7">
        <v>22.29</v>
      </c>
      <c r="Q7">
        <v>22.42</v>
      </c>
      <c r="R7">
        <v>22.54</v>
      </c>
      <c r="S7">
        <v>22.67</v>
      </c>
      <c r="T7">
        <v>22.8</v>
      </c>
      <c r="U7">
        <v>22.93</v>
      </c>
      <c r="V7">
        <v>23.06</v>
      </c>
      <c r="W7">
        <v>23.19</v>
      </c>
      <c r="X7">
        <v>23.32</v>
      </c>
      <c r="Y7">
        <v>23.45</v>
      </c>
      <c r="Z7">
        <v>23.57</v>
      </c>
      <c r="AA7">
        <v>23.7</v>
      </c>
      <c r="AB7">
        <v>23.82</v>
      </c>
      <c r="AC7">
        <v>23.94</v>
      </c>
      <c r="AD7">
        <v>24.06</v>
      </c>
      <c r="AE7">
        <v>24.18</v>
      </c>
      <c r="AF7">
        <v>24.3</v>
      </c>
      <c r="AG7">
        <v>24.41</v>
      </c>
      <c r="AH7">
        <v>24.53</v>
      </c>
      <c r="AI7">
        <v>24.64</v>
      </c>
      <c r="AJ7">
        <v>24.76</v>
      </c>
      <c r="AK7">
        <v>24.87</v>
      </c>
      <c r="AL7">
        <v>24.98</v>
      </c>
      <c r="AM7">
        <v>25.09</v>
      </c>
      <c r="AN7">
        <v>25.2</v>
      </c>
      <c r="AO7">
        <v>25.31</v>
      </c>
      <c r="AP7">
        <v>25.42</v>
      </c>
      <c r="AQ7">
        <v>25.53</v>
      </c>
      <c r="AR7">
        <v>25.63</v>
      </c>
      <c r="AS7">
        <v>25.74</v>
      </c>
      <c r="AT7">
        <v>25.84</v>
      </c>
      <c r="AU7">
        <v>25.94</v>
      </c>
    </row>
    <row r="8" spans="1:47">
      <c r="A8" t="s">
        <v>138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6"/>
  <sheetViews>
    <sheetView showGridLines="0" workbookViewId="0">
      <selection activeCell="A10" sqref="A10"/>
    </sheetView>
  </sheetViews>
  <sheetFormatPr defaultRowHeight="15"/>
  <cols>
    <col min="1" max="1" width="4" customWidth="1"/>
    <col min="2" max="2" width="40" customWidth="1"/>
  </cols>
  <sheetData>
    <row r="1" spans="1:11" s="6" customFormat="1" ht="23.25" customHeight="1">
      <c r="A1" s="5" t="s">
        <v>51</v>
      </c>
    </row>
    <row r="2" spans="1:11" s="6" customFormat="1" ht="23.25" customHeight="1">
      <c r="A2" s="5"/>
    </row>
    <row r="3" spans="1:11" s="12" customFormat="1" ht="12" customHeight="1">
      <c r="A3" s="15" t="s">
        <v>11</v>
      </c>
    </row>
    <row r="4" spans="1:11" s="12" customFormat="1" ht="12" customHeight="1">
      <c r="A4" s="12" t="s">
        <v>5</v>
      </c>
    </row>
    <row r="5" spans="1:11" s="12" customFormat="1" ht="12" customHeight="1">
      <c r="B5" s="12" t="s">
        <v>12</v>
      </c>
    </row>
    <row r="6" spans="1:11" s="12" customFormat="1" ht="12" customHeight="1">
      <c r="B6" s="12" t="s">
        <v>13</v>
      </c>
    </row>
    <row r="7" spans="1:11" s="12" customFormat="1" ht="12" customHeight="1">
      <c r="B7" s="12" t="s">
        <v>14</v>
      </c>
    </row>
    <row r="8" spans="1:11" s="12" customFormat="1" ht="12" customHeight="1">
      <c r="B8" s="12" t="s">
        <v>15</v>
      </c>
    </row>
    <row r="9" spans="1:11" s="12" customFormat="1" ht="12" customHeight="1">
      <c r="B9" s="12" t="s">
        <v>16</v>
      </c>
    </row>
    <row r="10" spans="1:11" s="12" customFormat="1" ht="12" customHeight="1">
      <c r="A10" s="12" t="s">
        <v>5</v>
      </c>
    </row>
    <row r="11" spans="1:11" s="12" customFormat="1" ht="12" customHeight="1">
      <c r="A11" s="15" t="s">
        <v>17</v>
      </c>
    </row>
    <row r="12" spans="1:11" s="12" customFormat="1" ht="12" customHeight="1">
      <c r="A12" s="12" t="s">
        <v>5</v>
      </c>
    </row>
    <row r="13" spans="1:11" s="12" customFormat="1" ht="41.25" customHeight="1">
      <c r="B13" s="129" t="s">
        <v>55</v>
      </c>
      <c r="C13" s="129"/>
      <c r="D13" s="129"/>
      <c r="E13" s="129"/>
      <c r="F13" s="129"/>
      <c r="G13" s="129"/>
      <c r="H13" s="129"/>
      <c r="I13" s="129"/>
      <c r="J13" s="129"/>
      <c r="K13" s="129"/>
    </row>
    <row r="14" spans="1:11" s="12" customFormat="1" ht="12" customHeight="1">
      <c r="B14" s="12" t="s">
        <v>33</v>
      </c>
    </row>
    <row r="15" spans="1:11" s="12" customFormat="1" ht="12" customHeight="1">
      <c r="A15" s="12" t="s">
        <v>5</v>
      </c>
    </row>
    <row r="16" spans="1:11" s="12" customFormat="1" ht="12" customHeight="1">
      <c r="B16" s="12" t="s">
        <v>61</v>
      </c>
    </row>
    <row r="17" spans="1:11" s="12" customFormat="1" ht="12" customHeight="1">
      <c r="A17" s="12" t="s">
        <v>5</v>
      </c>
    </row>
    <row r="18" spans="1:11" s="12" customFormat="1" ht="32.25" customHeight="1">
      <c r="B18" s="129" t="s">
        <v>59</v>
      </c>
      <c r="C18" s="129"/>
      <c r="D18" s="129"/>
      <c r="E18" s="129"/>
      <c r="F18" s="129"/>
      <c r="G18" s="129"/>
      <c r="H18" s="129"/>
      <c r="I18" s="129"/>
      <c r="J18" s="129"/>
      <c r="K18" s="129"/>
    </row>
    <row r="19" spans="1:11" s="12" customFormat="1" ht="12" customHeight="1">
      <c r="A19" s="12" t="s">
        <v>5</v>
      </c>
      <c r="B19" s="12" t="s">
        <v>60</v>
      </c>
    </row>
    <row r="20" spans="1:11" s="12" customFormat="1" ht="12" customHeight="1">
      <c r="A20" s="12" t="s">
        <v>5</v>
      </c>
    </row>
    <row r="21" spans="1:11" s="12" customFormat="1" ht="12" customHeight="1">
      <c r="A21" s="15" t="s">
        <v>18</v>
      </c>
    </row>
    <row r="22" spans="1:11" s="12" customFormat="1" ht="12" customHeight="1">
      <c r="A22" s="12" t="s">
        <v>5</v>
      </c>
    </row>
    <row r="23" spans="1:11" s="12" customFormat="1" ht="12" customHeight="1">
      <c r="B23" s="16" t="s">
        <v>34</v>
      </c>
    </row>
    <row r="24" spans="1:11" s="12" customFormat="1" ht="12" customHeight="1">
      <c r="A24" s="12" t="s">
        <v>5</v>
      </c>
    </row>
    <row r="25" spans="1:11" s="12" customFormat="1" ht="12" customHeight="1">
      <c r="B25" s="17" t="s">
        <v>62</v>
      </c>
    </row>
    <row r="26" spans="1:11" s="12" customFormat="1" ht="12" customHeight="1">
      <c r="A26" s="12" t="s">
        <v>5</v>
      </c>
    </row>
    <row r="27" spans="1:11" s="12" customFormat="1" ht="12" customHeight="1">
      <c r="B27" s="17" t="s">
        <v>63</v>
      </c>
    </row>
    <row r="28" spans="1:11" s="12" customFormat="1" ht="12" customHeight="1">
      <c r="A28" s="12" t="s">
        <v>5</v>
      </c>
    </row>
    <row r="29" spans="1:11" s="12" customFormat="1" ht="12" customHeight="1">
      <c r="B29" s="17" t="s">
        <v>64</v>
      </c>
    </row>
    <row r="30" spans="1:11" s="12" customFormat="1" ht="12" customHeight="1">
      <c r="A30" s="12" t="s">
        <v>5</v>
      </c>
    </row>
    <row r="31" spans="1:11" s="12" customFormat="1" ht="12" customHeight="1">
      <c r="B31" s="17" t="s">
        <v>65</v>
      </c>
    </row>
    <row r="32" spans="1:11" s="12" customFormat="1" ht="12" customHeight="1">
      <c r="A32" s="12" t="s">
        <v>5</v>
      </c>
    </row>
    <row r="33" spans="1:11" s="12" customFormat="1" ht="12" customHeight="1">
      <c r="B33" s="17" t="s">
        <v>66</v>
      </c>
    </row>
    <row r="34" spans="1:11" s="12" customFormat="1" ht="12" customHeight="1">
      <c r="B34" s="17"/>
    </row>
    <row r="35" spans="1:11" s="12" customFormat="1" ht="12" customHeight="1">
      <c r="A35" s="17"/>
      <c r="B35" s="17" t="s">
        <v>67</v>
      </c>
    </row>
    <row r="36" spans="1:11" s="12" customFormat="1" ht="12" customHeight="1">
      <c r="A36" s="12" t="s">
        <v>5</v>
      </c>
    </row>
    <row r="37" spans="1:11" s="12" customFormat="1" ht="12" customHeight="1">
      <c r="B37" s="17" t="s">
        <v>68</v>
      </c>
    </row>
    <row r="38" spans="1:11" s="12" customFormat="1" ht="12" customHeight="1">
      <c r="A38" s="17"/>
      <c r="B38" s="17"/>
    </row>
    <row r="39" spans="1:11" s="12" customFormat="1" ht="12" customHeight="1">
      <c r="A39" s="12" t="s">
        <v>5</v>
      </c>
      <c r="B39" s="17" t="s">
        <v>69</v>
      </c>
    </row>
    <row r="40" spans="1:11" s="12" customFormat="1" ht="12" customHeight="1">
      <c r="B40" s="17"/>
    </row>
    <row r="41" spans="1:11" s="12" customFormat="1" ht="12" customHeight="1">
      <c r="A41" s="17"/>
      <c r="B41" s="17" t="s">
        <v>70</v>
      </c>
    </row>
    <row r="42" spans="1:11" s="12" customFormat="1" ht="12" customHeight="1">
      <c r="A42" s="12" t="s">
        <v>5</v>
      </c>
    </row>
    <row r="43" spans="1:11" s="12" customFormat="1" ht="87" customHeight="1">
      <c r="A43" s="18"/>
      <c r="B43" s="128" t="s">
        <v>71</v>
      </c>
      <c r="C43" s="129"/>
      <c r="D43" s="129"/>
      <c r="E43" s="129"/>
      <c r="F43" s="129"/>
      <c r="G43" s="129"/>
      <c r="H43" s="129"/>
      <c r="I43" s="129"/>
      <c r="J43" s="129"/>
      <c r="K43" s="129"/>
    </row>
    <row r="44" spans="1:11" s="12" customFormat="1" ht="12" customHeight="1"/>
    <row r="45" spans="1:11" s="12" customFormat="1" ht="12" customHeight="1">
      <c r="A45" s="12" t="s">
        <v>5</v>
      </c>
    </row>
    <row r="46" spans="1:11" s="12" customFormat="1" ht="12" customHeight="1">
      <c r="B46" s="17" t="s">
        <v>72</v>
      </c>
    </row>
    <row r="47" spans="1:11" s="12" customFormat="1" ht="12" customHeight="1"/>
    <row r="48" spans="1:11" s="12" customFormat="1" ht="33" customHeight="1">
      <c r="A48" s="12" t="s">
        <v>5</v>
      </c>
      <c r="B48" s="128" t="s">
        <v>73</v>
      </c>
      <c r="C48" s="129"/>
      <c r="D48" s="129"/>
      <c r="E48" s="129"/>
      <c r="F48" s="129"/>
      <c r="G48" s="129"/>
      <c r="H48" s="129"/>
      <c r="I48" s="129"/>
      <c r="J48" s="129"/>
      <c r="K48" s="129"/>
    </row>
    <row r="49" spans="1:2" s="12" customFormat="1" ht="12" customHeight="1"/>
    <row r="50" spans="1:2" s="12" customFormat="1" ht="12" customHeight="1">
      <c r="B50" s="17"/>
    </row>
    <row r="51" spans="1:2" s="12" customFormat="1" ht="12" customHeight="1">
      <c r="A51" s="12" t="s">
        <v>5</v>
      </c>
      <c r="B51" s="16" t="s">
        <v>37</v>
      </c>
    </row>
    <row r="52" spans="1:2" s="12" customFormat="1" ht="12" customHeight="1"/>
    <row r="53" spans="1:2" s="12" customFormat="1" ht="12" customHeight="1">
      <c r="A53" s="12" t="s">
        <v>5</v>
      </c>
    </row>
    <row r="54" spans="1:2" s="12" customFormat="1" ht="12" customHeight="1">
      <c r="B54" s="12" t="s">
        <v>38</v>
      </c>
    </row>
    <row r="55" spans="1:2" s="12" customFormat="1" ht="12" customHeight="1">
      <c r="B55" s="12" t="s">
        <v>39</v>
      </c>
    </row>
    <row r="56" spans="1:2" s="12" customFormat="1" ht="12" customHeight="1">
      <c r="B56" s="12" t="s">
        <v>40</v>
      </c>
    </row>
    <row r="57" spans="1:2" s="12" customFormat="1" ht="12" customHeight="1">
      <c r="B57" s="12" t="s">
        <v>41</v>
      </c>
    </row>
    <row r="58" spans="1:2" s="12" customFormat="1" ht="12" customHeight="1">
      <c r="B58" s="12" t="s">
        <v>42</v>
      </c>
    </row>
    <row r="59" spans="1:2" s="12" customFormat="1" ht="12" customHeight="1">
      <c r="B59" s="12" t="s">
        <v>20</v>
      </c>
    </row>
    <row r="60" spans="1:2" s="12" customFormat="1" ht="12" customHeight="1">
      <c r="B60" s="12" t="s">
        <v>43</v>
      </c>
    </row>
    <row r="61" spans="1:2" s="12" customFormat="1" ht="12" customHeight="1">
      <c r="A61" s="12" t="s">
        <v>5</v>
      </c>
    </row>
    <row r="62" spans="1:2" s="12" customFormat="1" ht="12" customHeight="1">
      <c r="A62" s="15" t="s">
        <v>21</v>
      </c>
    </row>
    <row r="63" spans="1:2" s="12" customFormat="1" ht="12" customHeight="1">
      <c r="A63" s="12" t="s">
        <v>5</v>
      </c>
    </row>
    <row r="64" spans="1:2" s="12" customFormat="1" ht="12" customHeight="1">
      <c r="B64" s="12" t="s">
        <v>44</v>
      </c>
    </row>
    <row r="65" spans="1:3" s="12" customFormat="1" ht="12" customHeight="1">
      <c r="A65" s="13"/>
      <c r="B65" s="13" t="s">
        <v>56</v>
      </c>
    </row>
    <row r="66" spans="1:3" s="12" customFormat="1" ht="12" customHeight="1">
      <c r="A66" s="12" t="s">
        <v>5</v>
      </c>
    </row>
    <row r="67" spans="1:3" s="12" customFormat="1" ht="12" customHeight="1">
      <c r="B67" s="12" t="s">
        <v>45</v>
      </c>
      <c r="C67" s="13" t="s">
        <v>19</v>
      </c>
    </row>
    <row r="68" spans="1:3" s="12" customFormat="1" ht="12" customHeight="1">
      <c r="A68" s="12" t="s">
        <v>5</v>
      </c>
    </row>
    <row r="69" spans="1:3" s="12" customFormat="1" ht="12" customHeight="1">
      <c r="A69" s="15" t="s">
        <v>22</v>
      </c>
    </row>
    <row r="70" spans="1:3" s="12" customFormat="1" ht="12" customHeight="1">
      <c r="A70" s="12" t="s">
        <v>5</v>
      </c>
    </row>
    <row r="71" spans="1:3" s="12" customFormat="1" ht="12" customHeight="1">
      <c r="B71" s="12" t="s">
        <v>46</v>
      </c>
      <c r="C71" s="13" t="s">
        <v>35</v>
      </c>
    </row>
    <row r="72" spans="1:3" s="12" customFormat="1" ht="12" customHeight="1">
      <c r="A72" s="12" t="s">
        <v>5</v>
      </c>
    </row>
    <row r="73" spans="1:3" s="12" customFormat="1" ht="12" customHeight="1">
      <c r="A73" s="15" t="s">
        <v>23</v>
      </c>
    </row>
    <row r="74" spans="1:3" s="12" customFormat="1" ht="12" customHeight="1">
      <c r="A74" s="12" t="s">
        <v>5</v>
      </c>
    </row>
    <row r="75" spans="1:3" s="12" customFormat="1" ht="12" customHeight="1">
      <c r="B75" s="12" t="s">
        <v>24</v>
      </c>
      <c r="C75" s="13" t="s">
        <v>25</v>
      </c>
    </row>
    <row r="76" spans="1:3" s="12" customFormat="1" ht="12" customHeight="1">
      <c r="A76" s="12" t="s">
        <v>5</v>
      </c>
    </row>
    <row r="77" spans="1:3" s="12" customFormat="1" ht="12" customHeight="1">
      <c r="A77" s="12" t="s">
        <v>57</v>
      </c>
    </row>
    <row r="78" spans="1:3" s="12" customFormat="1" ht="12" customHeight="1">
      <c r="A78" s="12" t="s">
        <v>47</v>
      </c>
    </row>
    <row r="79" spans="1:3" s="12" customFormat="1" ht="12" customHeight="1">
      <c r="A79" s="12" t="s">
        <v>58</v>
      </c>
    </row>
    <row r="80" spans="1:3" s="12" customFormat="1" ht="12" customHeight="1">
      <c r="A80" s="12" t="s">
        <v>5</v>
      </c>
    </row>
    <row r="81" spans="1:10" s="12" customFormat="1" ht="12" customHeight="1">
      <c r="A81" s="14"/>
      <c r="B81" s="14" t="s">
        <v>52</v>
      </c>
    </row>
    <row r="82" spans="1:10" s="12" customFormat="1" ht="28.5" customHeight="1">
      <c r="B82" s="128" t="s">
        <v>74</v>
      </c>
      <c r="C82" s="129"/>
      <c r="D82" s="129"/>
      <c r="E82" s="129"/>
      <c r="F82" s="129"/>
      <c r="G82" s="129"/>
      <c r="H82" s="129"/>
      <c r="I82" s="129"/>
      <c r="J82" s="129"/>
    </row>
    <row r="83" spans="1:10" s="12" customFormat="1" ht="12" customHeight="1">
      <c r="B83" s="17"/>
    </row>
    <row r="84" spans="1:10" s="12" customFormat="1" ht="12" customHeight="1">
      <c r="A84" s="14"/>
      <c r="B84" s="14" t="s">
        <v>50</v>
      </c>
    </row>
    <row r="85" spans="1:10" s="12" customFormat="1" ht="30" customHeight="1">
      <c r="B85" s="128" t="s">
        <v>74</v>
      </c>
      <c r="C85" s="129"/>
      <c r="D85" s="129"/>
      <c r="E85" s="129"/>
      <c r="F85" s="129"/>
      <c r="G85" s="129"/>
      <c r="H85" s="129"/>
      <c r="I85" s="129"/>
      <c r="J85" s="129"/>
    </row>
    <row r="86" spans="1:10" s="12" customFormat="1" ht="12" customHeight="1">
      <c r="B86" s="12" t="s">
        <v>5</v>
      </c>
    </row>
    <row r="87" spans="1:10" s="12" customFormat="1" ht="12" customHeight="1">
      <c r="A87" s="14"/>
      <c r="B87" s="14" t="s">
        <v>9</v>
      </c>
    </row>
    <row r="88" spans="1:10" s="12" customFormat="1" ht="29.25" customHeight="1">
      <c r="B88" s="128" t="s">
        <v>74</v>
      </c>
      <c r="C88" s="129"/>
      <c r="D88" s="129"/>
      <c r="E88" s="129"/>
      <c r="F88" s="129"/>
      <c r="G88" s="129"/>
      <c r="H88" s="129"/>
      <c r="I88" s="129"/>
      <c r="J88" s="129"/>
    </row>
    <row r="89" spans="1:10" s="12" customFormat="1" ht="12" customHeight="1">
      <c r="B89" s="12" t="s">
        <v>5</v>
      </c>
    </row>
    <row r="90" spans="1:10" s="12" customFormat="1" ht="12" customHeight="1">
      <c r="A90" s="14"/>
      <c r="B90" s="14" t="s">
        <v>10</v>
      </c>
    </row>
    <row r="91" spans="1:10" s="12" customFormat="1" ht="30.75" customHeight="1">
      <c r="B91" s="128" t="s">
        <v>74</v>
      </c>
      <c r="C91" s="129"/>
      <c r="D91" s="129"/>
      <c r="E91" s="129"/>
      <c r="F91" s="129"/>
      <c r="G91" s="129"/>
      <c r="H91" s="129"/>
      <c r="I91" s="129"/>
      <c r="J91" s="129"/>
    </row>
    <row r="92" spans="1:10" s="12" customFormat="1" ht="12" customHeight="1">
      <c r="B92" s="17"/>
    </row>
    <row r="93" spans="1:10" s="12" customFormat="1" ht="12" customHeight="1">
      <c r="A93" s="14"/>
      <c r="B93" s="14" t="s">
        <v>35</v>
      </c>
    </row>
    <row r="94" spans="1:10" s="12" customFormat="1" ht="12" customHeight="1">
      <c r="B94" s="12" t="s">
        <v>36</v>
      </c>
    </row>
    <row r="95" spans="1:10" s="12" customFormat="1" ht="12.75"/>
    <row r="96" spans="1:10" s="12" customFormat="1" ht="12.75"/>
    <row r="97" s="12" customFormat="1" ht="12.75"/>
    <row r="98" s="12" customFormat="1" ht="12.75"/>
    <row r="99" s="12" customFormat="1" ht="12.75"/>
    <row r="100" s="12" customFormat="1" ht="12.75"/>
    <row r="101" s="12" customFormat="1" ht="12.75"/>
    <row r="102" s="12" customFormat="1" ht="12.75"/>
    <row r="103" s="12" customFormat="1" ht="12.75"/>
    <row r="104" s="12" customFormat="1" ht="12.75"/>
    <row r="105" s="12" customFormat="1" ht="12.75"/>
    <row r="106" s="12" customFormat="1" ht="12.75"/>
    <row r="107" s="12" customFormat="1" ht="12.75"/>
    <row r="108" s="12" customFormat="1" ht="12.75"/>
    <row r="109" s="12" customFormat="1" ht="12.75"/>
    <row r="110" s="12" customFormat="1" ht="12.75"/>
    <row r="111" s="12" customFormat="1" ht="12.75"/>
    <row r="112" s="12" customFormat="1" ht="12.75"/>
    <row r="113" s="12" customFormat="1" ht="12.75"/>
    <row r="114" s="12" customFormat="1" ht="12.75"/>
    <row r="115" s="12" customFormat="1" ht="12.75"/>
    <row r="116" s="12" customFormat="1" ht="12.75"/>
  </sheetData>
  <mergeCells count="8">
    <mergeCell ref="B88:J88"/>
    <mergeCell ref="B91:J91"/>
    <mergeCell ref="B13:K13"/>
    <mergeCell ref="B18:K18"/>
    <mergeCell ref="B43:K43"/>
    <mergeCell ref="B48:K48"/>
    <mergeCell ref="B82:J82"/>
    <mergeCell ref="B85:J85"/>
  </mergeCells>
  <phoneticPr fontId="2" type="noConversion"/>
  <hyperlinks>
    <hyperlink ref="B3" r:id="rId1" display="http://statline.cbs.nl/StatWeb/publication/?VW=T&amp;DM=SLNL&amp;PA=81593NED&amp;D1=16-18&amp;D2=0&amp;D3=a&amp;HD=130225-2105&amp;HDR=T&amp;STB=G1,G2"/>
  </hyperlinks>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6</vt:i4>
      </vt:variant>
    </vt:vector>
  </HeadingPairs>
  <TitlesOfParts>
    <vt:vector size="6" baseType="lpstr">
      <vt:lpstr>Info</vt:lpstr>
      <vt:lpstr>AOW en Pensioenleeftijd</vt:lpstr>
      <vt:lpstr>Prognose</vt:lpstr>
      <vt:lpstr>CBS cijfers</vt:lpstr>
      <vt:lpstr>Bron CBS 2017</vt:lpstr>
      <vt:lpstr>Toelichting CBS cijfers</vt:lpstr>
    </vt:vector>
  </TitlesOfParts>
  <Company>Vorden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Pensioen Perspectief</dc:creator>
  <cp:lastModifiedBy>Remco Kaal</cp:lastModifiedBy>
  <cp:lastPrinted>2017-03-07T09:26:08Z</cp:lastPrinted>
  <dcterms:created xsi:type="dcterms:W3CDTF">2012-10-11T08:02:37Z</dcterms:created>
  <dcterms:modified xsi:type="dcterms:W3CDTF">2017-12-19T12:17:31Z</dcterms:modified>
</cp:coreProperties>
</file>